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2021项目1234567\2021年市政设施管理处\2025\采购文件\新建文件夹 (2)\招标文件及送审价\2025年无锡市市管城市隧道（立交）群机电养护作业采购项目\正\2025年无锡市市管城市隧道（立交）群机电养护作业采购项目招标资料\报价清单\"/>
    </mc:Choice>
  </mc:AlternateContent>
  <xr:revisionPtr revIDLastSave="0" documentId="13_ncr:1_{F3D1E7D1-00EF-440B-B545-D020FC1B3F83}" xr6:coauthVersionLast="47" xr6:coauthVersionMax="47" xr10:uidLastSave="{00000000-0000-0000-0000-000000000000}"/>
  <bookViews>
    <workbookView xWindow="-120" yWindow="-120" windowWidth="29040" windowHeight="15840" tabRatio="861" firstSheet="1" activeTab="1" xr2:uid="{00000000-000D-0000-FFFF-FFFF00000000}"/>
  </bookViews>
  <sheets>
    <sheet name="请勿删除" sheetId="1" state="hidden" r:id="rId1"/>
    <sheet name="汇总表" sheetId="40" r:id="rId2"/>
    <sheet name="青祁隧道机电" sheetId="5" r:id="rId3"/>
    <sheet name="蠡湖隧道机电" sheetId="3" r:id="rId4"/>
    <sheet name="太湖大道隧道机电" sheetId="8" r:id="rId5"/>
    <sheet name="金城隧道机电" sheetId="4" r:id="rId6"/>
    <sheet name="惠山隧道机电" sheetId="6" r:id="rId7"/>
    <sheet name="桃花山隧道机电" sheetId="42" r:id="rId8"/>
    <sheet name="隧道管理中心机电" sheetId="18" r:id="rId9"/>
    <sheet name="隐秀立交机电" sheetId="7" r:id="rId10"/>
    <sheet name="红星立交机电" sheetId="9" r:id="rId11"/>
    <sheet name="通江立交机电" sheetId="10" r:id="rId12"/>
    <sheet name="周新立交机电" sheetId="12" r:id="rId13"/>
    <sheet name="学府立交机电" sheetId="13" r:id="rId14"/>
    <sheet name="雪浪立交机电" sheetId="14" r:id="rId15"/>
    <sheet name="南泉立交机电" sheetId="15" r:id="rId16"/>
    <sheet name="广通立交机电" sheetId="16" r:id="rId17"/>
    <sheet name="人行地道机电" sheetId="11" r:id="rId18"/>
    <sheet name="五爱人行地道机电" sheetId="44" r:id="rId19"/>
  </sheets>
  <definedNames>
    <definedName name="_xlnm._FilterDatabase" localSheetId="14" hidden="1">雪浪立交机电!$A$1:$H$72</definedName>
    <definedName name="_xlnm.Print_Area" localSheetId="16">广通立交机电!$A$1:$H$40</definedName>
    <definedName name="_xlnm.Print_Area" localSheetId="10">红星立交机电!$A$1:$H$30</definedName>
    <definedName name="_xlnm.Print_Area" localSheetId="6">惠山隧道机电!$A$1:$H$79</definedName>
    <definedName name="_xlnm.Print_Area" localSheetId="5">金城隧道机电!$A$1:$H$81</definedName>
    <definedName name="_xlnm.Print_Area" localSheetId="15">南泉立交机电!$A$1:$H$70</definedName>
    <definedName name="_xlnm.Print_Area" localSheetId="17">人行地道机电!$A$1:$H$90</definedName>
    <definedName name="_xlnm.Print_Area" localSheetId="8">隧道管理中心机电!$A$1:$H$72</definedName>
    <definedName name="_xlnm.Print_Area" localSheetId="4">太湖大道隧道机电!$A$1:$H$169</definedName>
    <definedName name="_xlnm.Print_Area" localSheetId="7">桃花山隧道机电!$A$1:$H$49</definedName>
    <definedName name="_xlnm.Print_Area" localSheetId="11">通江立交机电!$A$1:$H$29</definedName>
    <definedName name="_xlnm.Print_Area" localSheetId="18">五爱人行地道机电!$A$1:$H$19</definedName>
    <definedName name="_xlnm.Print_Area" localSheetId="13">学府立交机电!$A$1:$H$93</definedName>
    <definedName name="_xlnm.Print_Area" localSheetId="14">雪浪立交机电!$A$1:$H$72</definedName>
    <definedName name="_xlnm.Print_Area" localSheetId="9">隐秀立交机电!$A$1:$H$39</definedName>
    <definedName name="_xlnm.Print_Area" localSheetId="12">周新立交机电!$A$1:$H$71</definedName>
    <definedName name="_xlnm.Print_Titles" localSheetId="16">广通立交机电!$1:$2</definedName>
    <definedName name="_xlnm.Print_Titles" localSheetId="10">红星立交机电!$1:$2</definedName>
    <definedName name="_xlnm.Print_Titles" localSheetId="1">汇总表!$1:$2</definedName>
    <definedName name="_xlnm.Print_Titles" localSheetId="6">惠山隧道机电!$1:$2</definedName>
    <definedName name="_xlnm.Print_Titles" localSheetId="5">金城隧道机电!$1:$2</definedName>
    <definedName name="_xlnm.Print_Titles" localSheetId="3">蠡湖隧道机电!$1:$2</definedName>
    <definedName name="_xlnm.Print_Titles" localSheetId="15">南泉立交机电!$1:$2</definedName>
    <definedName name="_xlnm.Print_Titles" localSheetId="2">青祁隧道机电!$1:$2</definedName>
    <definedName name="_xlnm.Print_Titles" localSheetId="17">人行地道机电!$1:$2</definedName>
    <definedName name="_xlnm.Print_Titles" localSheetId="8">隧道管理中心机电!$1:$2</definedName>
    <definedName name="_xlnm.Print_Titles" localSheetId="4">太湖大道隧道机电!$1:$2</definedName>
    <definedName name="_xlnm.Print_Titles" localSheetId="7">桃花山隧道机电!$1:$2</definedName>
    <definedName name="_xlnm.Print_Titles" localSheetId="11">通江立交机电!$1:$2</definedName>
    <definedName name="_xlnm.Print_Titles" localSheetId="13">学府立交机电!$1:$2</definedName>
    <definedName name="_xlnm.Print_Titles" localSheetId="14">雪浪立交机电!$1:$2</definedName>
    <definedName name="_xlnm.Print_Titles" localSheetId="9">隐秀立交机电!$1:$2</definedName>
    <definedName name="_xlnm.Print_Titles" localSheetId="12">周新立交机电!$1:$2</definedName>
  </definedNames>
  <calcPr calcId="191029"/>
</workbook>
</file>

<file path=xl/calcChain.xml><?xml version="1.0" encoding="utf-8"?>
<calcChain xmlns="http://schemas.openxmlformats.org/spreadsheetml/2006/main">
  <c r="E16" i="44" l="1"/>
  <c r="E33" i="16"/>
  <c r="E30" i="16"/>
  <c r="E18" i="16"/>
  <c r="E17" i="16"/>
  <c r="E63" i="15"/>
  <c r="E60" i="15"/>
  <c r="E36" i="15"/>
  <c r="E35" i="15"/>
  <c r="E34" i="15"/>
  <c r="E65" i="14"/>
  <c r="E62" i="14"/>
  <c r="E37" i="14"/>
  <c r="E36" i="14"/>
  <c r="E85" i="13"/>
  <c r="E82" i="13"/>
  <c r="E56" i="13"/>
  <c r="E55" i="13"/>
  <c r="E64" i="12"/>
  <c r="E61" i="12"/>
  <c r="E35" i="12"/>
  <c r="E86" i="11"/>
  <c r="E83" i="11"/>
  <c r="E64" i="11"/>
  <c r="E61" i="11"/>
  <c r="E42" i="11"/>
  <c r="E39" i="11"/>
  <c r="E20" i="11"/>
  <c r="E17" i="11"/>
  <c r="E26" i="10"/>
  <c r="E23" i="10"/>
  <c r="E15" i="10"/>
  <c r="E14" i="10"/>
  <c r="E27" i="9"/>
  <c r="E24" i="9"/>
  <c r="E17" i="9"/>
  <c r="E16" i="9"/>
  <c r="E36" i="7"/>
  <c r="E33" i="7"/>
  <c r="E24" i="7"/>
  <c r="E23" i="7"/>
  <c r="E47" i="18"/>
  <c r="E46" i="18"/>
  <c r="E45" i="18"/>
  <c r="E44" i="18"/>
  <c r="E71" i="6"/>
  <c r="E68" i="6"/>
  <c r="E28" i="6"/>
  <c r="E74" i="4"/>
  <c r="E71" i="4"/>
  <c r="E159" i="8"/>
  <c r="E156" i="8"/>
  <c r="C79" i="8"/>
  <c r="C98" i="8" s="1"/>
  <c r="E54" i="8"/>
  <c r="E53" i="8"/>
  <c r="E52" i="8"/>
  <c r="E51" i="8"/>
  <c r="E50" i="8"/>
  <c r="E49" i="8"/>
  <c r="E48" i="8"/>
  <c r="E47" i="8"/>
  <c r="E46" i="8"/>
  <c r="E104" i="3"/>
  <c r="E101" i="3"/>
  <c r="E48" i="3"/>
  <c r="E47" i="3"/>
  <c r="E46" i="3"/>
  <c r="E18" i="3"/>
  <c r="E92" i="5"/>
  <c r="E89" i="5"/>
  <c r="E22" i="5"/>
</calcChain>
</file>

<file path=xl/sharedStrings.xml><?xml version="1.0" encoding="utf-8"?>
<sst xmlns="http://schemas.openxmlformats.org/spreadsheetml/2006/main" count="3262" uniqueCount="816">
  <si>
    <t>报告：成功合并7个工作表。</t>
  </si>
  <si>
    <t>工作簿</t>
  </si>
  <si>
    <t>工作表</t>
  </si>
  <si>
    <t>合并状态</t>
  </si>
  <si>
    <t>合并后的位置</t>
  </si>
  <si>
    <t>2025年隧道养护工程量清单及招标控制价明细表（3.6）xlsx(3).xlsx</t>
  </si>
  <si>
    <t>报告</t>
  </si>
  <si>
    <t>成功</t>
  </si>
  <si>
    <t>报告(2)'</t>
  </si>
  <si>
    <t>蠡湖</t>
  </si>
  <si>
    <t>金城</t>
  </si>
  <si>
    <t>青祁</t>
  </si>
  <si>
    <t>惠山</t>
  </si>
  <si>
    <t>隐秀</t>
  </si>
  <si>
    <t>隐秀'</t>
  </si>
  <si>
    <t>太湖大道隧道.xlsx</t>
  </si>
  <si>
    <t>太湖大道隧道</t>
  </si>
  <si>
    <t>序号</t>
  </si>
  <si>
    <t>单位工程名称</t>
  </si>
  <si>
    <t>备注</t>
  </si>
  <si>
    <t>2</t>
  </si>
  <si>
    <t>项目名称</t>
  </si>
  <si>
    <t>单价
（元）</t>
  </si>
  <si>
    <t>合价  （元）</t>
  </si>
  <si>
    <t>一、机电养护部分</t>
  </si>
  <si>
    <t>（一）、行车道部分</t>
  </si>
  <si>
    <t>疏散指示灯</t>
  </si>
  <si>
    <t>1、型号/规格：嵌入式LED5W
2、完好率不低于95%；
3、日常养护、更换损坏件，清洁；线路异常等特殊情况抢修；
4、包含所对应电气线路的养护（电缆、桥架）；
5、投运日期：2008.09</t>
  </si>
  <si>
    <t>套</t>
  </si>
  <si>
    <t>安全出口疏散指示灯</t>
  </si>
  <si>
    <t>1、型号/规格：嵌入式LED5W
2、完好率不低于95%；
3、日常养护，更换损坏件，清洁；线路异常等特殊情况抢修；
4、包含所对应电气线路的养护（电缆、桥架）；
5、投运日期：2008.09</t>
  </si>
  <si>
    <t>隧道基本照明</t>
  </si>
  <si>
    <t>1、型号/规格：壳体：天津索恩FV3光源：飞利浦LEDT5-2×16W
2、完好率不低于95%；
3、日常养护，更换损坏件，清洁；线路异常等特殊情况抢修；
4、包含所对应电气线路的养护（电缆、桥架）；
5、投运日期：2018.09</t>
  </si>
  <si>
    <t>隧道加强照明</t>
  </si>
  <si>
    <t>1、型号/规格：飞利浦BPV161LED23/30W LED投光灯
2、完好率不低于95%；
3、日常养护，更换损坏件，清洁；线路异常等特殊情况抢修；
4、包含所对应电气线路的养护（电缆、桥架）；
5、投运日期：2018.09</t>
  </si>
  <si>
    <t>1、型号/规格：飞利浦BPV161LED39/50W LED投光灯
2、完好率不低于95%；
3、日常养护，更换损坏件，清洁；线路异常等特殊情况抢修；
4、包含所对应电气线路的养护（电缆、桥架）；
5、投运日期：2018.09</t>
  </si>
  <si>
    <t>1、型号/规格：飞利浦BPV161LED57/70W LED投光灯
2、完好率不低于95%；
3、日常养护，更换损坏件，清洁；线路异常等特殊情况抢修；
4、包含所对应电气线路的养护（电缆、桥架）；
5、投运日期：2018.09</t>
  </si>
  <si>
    <t>1、型号/规格：飞利浦BPV162LED110/110W LED投光灯
2、完好率不低于95%；
3、日常养护，更换损坏件，清洁；线路异常等特殊情况抢修；
4、包含所对应电气线路的养护（电缆、桥架）；
5、投运日期：2018.09</t>
  </si>
  <si>
    <t>1、型号/规格：飞利浦BPV176LED190/200W LED投光灯
2、完好率不低于95%；
3、日常养护，更换损坏件，清洁；线路异常等特殊情况抢修；
4、包含所对应电气线路的养护（电缆、桥架）；
5、投运日期：2018.09</t>
  </si>
  <si>
    <t>景观字牌灯</t>
  </si>
  <si>
    <t>1、型号/规格：亚克力LED
2、完好率不低于95%；
3、日常养护，更换损坏件，清洁；线路异常等特殊情况抢修；
4、包含所对应电气线路的养护（电缆、桥架）；
5、投运日期：2020.05</t>
  </si>
  <si>
    <t>隧道照明配电柜</t>
  </si>
  <si>
    <t>1、型号/规格：非标定制（施耐德元器件）
2、完好率不低于98%；
3、日常养护、发现故障缺陷即时修复；
4、包含所对应电气线路的养护（电缆、桥架）；
5、投运日期：2008.09</t>
  </si>
  <si>
    <t>隧道检修配电箱</t>
  </si>
  <si>
    <t>1、型号/规格：非标定制（施耐德元器件）
2、完好率不低于98%；
3、、发现故障缺陷即时修复；
4、包含所对应电气线路的养护（电缆、桥架）；
5、投运日期：2008.09</t>
  </si>
  <si>
    <t>双向射流风机</t>
  </si>
  <si>
    <t>1、型号/规格：浙江金盾SDS（R）-6.3-18.5KW
2、完好率不低于98%；
3、日常养护、发现故障缺陷即时修复；
4、包含所对应电气线路的养护（电缆、桥架）；
5、投运日期：2008.09</t>
  </si>
  <si>
    <t>台</t>
  </si>
  <si>
    <t>隧道射流风机控制箱</t>
  </si>
  <si>
    <t>1、型号/规格：1800*1200*400非标定制（施耐德元器件）
2、完好率不低于98%；
3、日常养护、发现故障缺陷即时修复；
4、包含所对应电气线路的养护（电缆、桥架）；
5、投运日期：2008.09</t>
  </si>
  <si>
    <t>灭火器箱</t>
  </si>
  <si>
    <t>1、型号/规格：MDZ/6水基2只；MFZ/ABC5干粉2只
2、日常养护、发现故障缺陷即时修复；
3、含箱内灭火器按照消防要求换液；
4、投运日期：2014.09</t>
  </si>
  <si>
    <t>只</t>
  </si>
  <si>
    <t>消火栓箱</t>
  </si>
  <si>
    <t>1、型号/规格：不锈钢
2、日常养护、发现故障缺陷即时修复；
3、含箱内消火栓和自救盘维修；
4、投运日期：2014.08</t>
  </si>
  <si>
    <t>个</t>
  </si>
  <si>
    <t>限高杆</t>
  </si>
  <si>
    <r>
      <rPr>
        <sz val="10"/>
        <color indexed="8"/>
        <rFont val="宋体"/>
        <family val="3"/>
        <charset val="134"/>
        <scheme val="minor"/>
      </rPr>
      <t>1、型号/规格：无缝钢管</t>
    </r>
    <r>
      <rPr>
        <sz val="10"/>
        <color rgb="FF000000"/>
        <rFont val="宋体"/>
        <family val="3"/>
        <charset val="134"/>
        <scheme val="minor"/>
      </rPr>
      <t>φ</t>
    </r>
    <r>
      <rPr>
        <sz val="10"/>
        <color indexed="8"/>
        <rFont val="宋体"/>
        <family val="3"/>
        <charset val="134"/>
        <scheme val="minor"/>
      </rPr>
      <t xml:space="preserve">219×8/限高4.5米、宽度12米；
2、日常养护：检查地基、连接螺栓是否牢固；高杆主体结构有无变形；限高数值应清晰可见，如褪色模糊需更换。反光膜无损坏、脱落； 
3、投运日期：2018.10;   </t>
    </r>
  </si>
  <si>
    <t>电动防火卷帘门</t>
  </si>
  <si>
    <t>1、型号/规格：4500*4000
2、完好率100%；
3、日常养护、发现故障缺陷即时修复；
4、投运日期：2008.09</t>
  </si>
  <si>
    <t>扇</t>
  </si>
  <si>
    <t>玻璃天棚</t>
  </si>
  <si>
    <t>1、型号/规格：钢化夹胶玻璃8+1.52+8；
2、日常养护，及时发现缺陷、保持结构完好、清理排水槽排水口；老化密封胶条更换、破损玻璃更换；
3、投运日期：2008.09</t>
  </si>
  <si>
    <t>m2</t>
  </si>
  <si>
    <t>设备箱门</t>
  </si>
  <si>
    <t>1、型号/规格：不锈钢1200*850（双开门）；
2、日常养护，及时发现缺陷、保持结构完好；插销、门锁、铰链更换维修，变形严重更换；
3、投运日期：2008.09</t>
  </si>
  <si>
    <t>隧道安全防火门</t>
  </si>
  <si>
    <t>1、型号/规格：2100*1200
2、完好率100%；
3、日常养护、发现故障缺陷即时修复；
4、投运日期：2008.09</t>
  </si>
  <si>
    <t>小计</t>
  </si>
  <si>
    <t>（二）、泵房部分</t>
  </si>
  <si>
    <t>泵房照明</t>
  </si>
  <si>
    <t>1、型号/规格：LED65W
2、完好率不低于95%；
3、日常养护，更换损坏件，线路异常等特殊情况抢修；
4、包含所对应电气线路的养护（电缆、桥架）；
5、投运日期：2008.09</t>
  </si>
  <si>
    <t>PZ30照明配电箱</t>
  </si>
  <si>
    <t>消防泵控制柜</t>
  </si>
  <si>
    <t>轴流风机控制柜</t>
  </si>
  <si>
    <t>水泵控制柜</t>
  </si>
  <si>
    <t>消防水泵</t>
  </si>
  <si>
    <t>1、型号/规格：上海海德隆XBD5.8/25-100VM(Y160-M1-2-11KW)
2、完好率不低于98%；
3、日常养护、发现故障缺陷即时修复；
4、包含所对应电气线路的养护（电缆、桥架）；
5、投运日期：2008.09</t>
  </si>
  <si>
    <t>消防水稳压泵</t>
  </si>
  <si>
    <t>1、型号/规格：上海海德隆50GDL18-15*2(Y2-100L-2-3KW)
2、完好率不低于98%；
3、日常养护、发现故障缺陷即时修复；
4、包含所对应电气线路的养护（电缆、桥架）；
5、投运日期：2008.09</t>
  </si>
  <si>
    <t>消防稳压罐</t>
  </si>
  <si>
    <t>1、型号/规格：0.6Mpa/0.8m3
2、日常养护、发现故障缺陷即时修复；
3、包含所对应管道、阀门、附件的养护；
4、投运日期：2018.06</t>
  </si>
  <si>
    <t>雨水泵</t>
  </si>
  <si>
    <t>1、型号/规格：南方泵业250WQ468-12-30
2、完好率100%；
3、日常养护、发现故障缺陷即时修复；
4、包含所对应管道、阀门、附件的养护；
5、投运日期：2024.12</t>
  </si>
  <si>
    <t>1、型号/规格：南方泵业300WQ730-15-45
2、完好率100%；
3、日常养护、发现故障缺陷即时修复；
4、包含所对应管道、阀门、附件的养护；
5、投运日期：2024.12</t>
  </si>
  <si>
    <t>清空泵</t>
  </si>
  <si>
    <t>1、型号/规格：上海海德隆100QW108-12-7.5
2、完好率100%；
3、日常养护、发现故障缺陷即时修复；
4、包含所对应管道、阀门、附件的养护；
5、投运日期：2008.09</t>
  </si>
  <si>
    <t>1、型号/规格：上海海德隆150QW100-15-11KW
2、完好率100%；
3、日常养护、发现故障缺陷即时修复；
4、包含所对应管道、阀门、附件的养护；
5、投运日期：2008.09</t>
  </si>
  <si>
    <t>混流风机</t>
  </si>
  <si>
    <t>1、型号/规格：浙江金盾CDZ-2.8 0.25KW
2、完好率100%；
3、日常养护、发现故障缺陷即时修复；
4、投运日期：2008.09</t>
  </si>
  <si>
    <t>排水消能井</t>
  </si>
  <si>
    <r>
      <rPr>
        <sz val="10"/>
        <color indexed="8"/>
        <rFont val="宋体"/>
        <family val="3"/>
        <charset val="134"/>
        <scheme val="minor"/>
      </rPr>
      <t>1、型号/规格：</t>
    </r>
    <r>
      <rPr>
        <sz val="10"/>
        <color rgb="FF000000"/>
        <rFont val="宋体"/>
        <family val="3"/>
        <charset val="134"/>
        <scheme val="minor"/>
      </rPr>
      <t>φ</t>
    </r>
    <r>
      <rPr>
        <sz val="10"/>
        <color indexed="8"/>
        <rFont val="宋体"/>
        <family val="3"/>
        <charset val="134"/>
        <scheme val="minor"/>
      </rPr>
      <t>1000
2、完好率100%；
3、日常养护、发现故障缺陷即时修复；
4、包含所对应管道疏通、养护；
5、投运日期：2008.09</t>
    </r>
  </si>
  <si>
    <t>座</t>
  </si>
  <si>
    <t>南泵房水池清淤</t>
  </si>
  <si>
    <t>1、定期疏通、清淤，保持畅通
2、清淤不少于1次/年、淤泥规范清运。</t>
  </si>
  <si>
    <t>m3</t>
  </si>
  <si>
    <t>北泵房水池清淤</t>
  </si>
  <si>
    <t>横截沟清淤</t>
  </si>
  <si>
    <t>1、定期疏通、清淤，保持畅通；
2、清淤不少于1次/年、淤泥规范清运。</t>
  </si>
  <si>
    <t>m</t>
  </si>
  <si>
    <t>暗埋雨水管</t>
  </si>
  <si>
    <t>1、型号/规格：钢管DN100
2、日常养护，检查雨水篦子、过滤网，防止垃圾进入暗埋管道；每年雨季前后，冲洗管道内壁，清除泥沙、杂物沉积；淤泥规范清运；
3、投运日期：2008.09</t>
  </si>
  <si>
    <t>米</t>
  </si>
  <si>
    <t>1、型号/规格：钢管DN200
2、日常养护，检查雨水篦子、过滤网，防止垃圾进入暗埋管道；每年雨季前后，冲洗管道内壁，清除泥沙、杂物沉积；淤泥规范清运；
3、投运日期：2008.09</t>
  </si>
  <si>
    <t>1、型号/规格：钢管DN350
2、日常养护，检查雨水篦子、过滤网，防止垃圾进入暗埋管道；每年雨季前后，冲洗管道内壁，清除泥沙、杂物沉积；淤泥规范清运；
3、投运日期：2008.09</t>
  </si>
  <si>
    <t>水泵结合器及室外消火栓系统</t>
  </si>
  <si>
    <t>1、型号/规格：DN100
2、完好率100%；
3、日常养护、发现故障缺陷即时修复；
4、包含所对应管道、阀门、附件的养护；
5、投运日期：2008.09</t>
  </si>
  <si>
    <t>单轨小车、电动葫芦</t>
  </si>
  <si>
    <t>1、型号/规格：CD2
2、完好率100%；
3、日常养护、发现故障缺陷即时修复；
4、每年进行安全检查1次。
5、投运日期：2008.09</t>
  </si>
  <si>
    <t>（三）、变电所部分</t>
  </si>
  <si>
    <t>1、通风空调、消防设施日常养护</t>
  </si>
  <si>
    <t>电动防火阀</t>
  </si>
  <si>
    <t>1、型号/规格：
2、日常养护、发现故障缺陷即时修复；
3、投运日期：2008.09</t>
  </si>
  <si>
    <t>排烟阀</t>
  </si>
  <si>
    <t>VRV空调室外机</t>
  </si>
  <si>
    <t>1、型号/规格：大金5匹
2、日常养护、发现故障缺陷即时修复；
3、投运日期：2008.09</t>
  </si>
  <si>
    <t>VRV空调室内机</t>
  </si>
  <si>
    <t>1、型号/规格：大金3匹
2、日常养护、发现故障缺陷即时修复；
3、投运日期：2008.09</t>
  </si>
  <si>
    <t>柜式空调</t>
  </si>
  <si>
    <t>1、型号/规格：格力5匹
2、日常养护、发现故障缺陷即时修复；
3、投运日期：2018.01</t>
  </si>
  <si>
    <t>挂壁机空调</t>
  </si>
  <si>
    <t>1、型号/规格：美的KTR-120LW/SDY-DA
2、日常养护、发现故障缺陷即时修复；
3、投运日期：2008.09</t>
  </si>
  <si>
    <t>除湿机</t>
  </si>
  <si>
    <t>1、型号/规格：多乐信DR-1382L
2、日常养护、发现故障缺陷即时修复；
3、投运日期：2017.09</t>
  </si>
  <si>
    <t>手推式（ABC）干粉灭火器</t>
  </si>
  <si>
    <t>1、型号/规格：MFTZ/ABC35型
2、日常养护、补缺、发现损坏，及时更换；
3、灭火器按照消防要求换液；
4、投运日期：2017.07</t>
  </si>
  <si>
    <t>手提式（ABC）干粉灭火器</t>
  </si>
  <si>
    <t>1、型号/规格：MFZ/ABC3型
2、日常养护、补缺、发现损坏，及时更换；
3、灭火器按照消防要求换液；
4、投运日期：2017.07</t>
  </si>
  <si>
    <t>2、青祁北变电所设施日常养护</t>
  </si>
  <si>
    <t>变电所照明</t>
  </si>
  <si>
    <t>1、型号/规格：LED-3×8W格栅灯
2、完好率不低于95%；
3、日常养护，更换损坏件；线路异常等特殊情况抢修；
4、包含所对应电气线路的养护（电缆、桥架）；
5、投运日期：2018.09</t>
  </si>
  <si>
    <t>1、型号/规格：LED65W
2、完好率不低于95%；
3、日常养护，更换损坏件；线路异常等特殊情况抢修；
4、包含所对应电气线路的养护（电缆、桥架）；
5、投运日期：2008.09</t>
  </si>
  <si>
    <t>轴流风机</t>
  </si>
  <si>
    <t>1、型号/规格：靖江润丰T40
2、完好率100%；
3、日常养护、发现故障缺陷即时修复；
4、投运日期：2008.09</t>
  </si>
  <si>
    <t>高压柜</t>
  </si>
  <si>
    <t>1、型号/规格：ABBUniGear550
2、完好率不低于98%；
3、日常养护、发现故障缺陷即时修复；
4、包含所对应电气线路的养护（电缆、桥架）；
5、投运日期：2008.09</t>
  </si>
  <si>
    <t>变压器</t>
  </si>
  <si>
    <t>1、型号/规格：无锡益能SCB10-315/10
2、完好率不低于98%；
3、日常养护、发现故障缺陷即时修复；
4、包含所对应电气线路的养护（电缆、桥架）；
5、投运日期：2008.09</t>
  </si>
  <si>
    <t>低压柜</t>
  </si>
  <si>
    <t>1、型号/规格：上海四通MNS
2、完好率不低于98%；
3、日常养护、发现故障缺陷即时修复；
4、包含所对应电气线路的养护（电缆、桥架）；
5、投运日期：2008.09</t>
  </si>
  <si>
    <t>直流屏</t>
  </si>
  <si>
    <t>1、型号/规格：无锡星光GZDW-20Ah/15A/220V（电池：12V-24AH18节）
2、完好率不低于98%；
3、日常养护、发现故障缺陷即时修复；
4、包含所对应电气线路的养护（电缆、桥架）；
5、投运日期：2008.09（2025年更换电池）</t>
  </si>
  <si>
    <t>应急电源开关柜</t>
  </si>
  <si>
    <t>1、型号/规格：中川EPS-37KVA-S
2、完好率不低于98%；
3、日常养护、发现故障缺陷即时修复；
4、包含所对应电气线路的养护（电缆、桥架）；
5、投运日期：2015.08</t>
  </si>
  <si>
    <t>电池柜</t>
  </si>
  <si>
    <t>1、型号/规格：易事特12V-100AH/10HR电池合计27节
2、完好率不低于98%；
3、日常养护、发现故障缺陷即时修复；
4、包含所对应电气线路的养护（电缆、桥架）；
5、投运日期：2008.09（2021年更换电池）</t>
  </si>
  <si>
    <t>3、青祁南变电所设施日常养护</t>
  </si>
  <si>
    <t>1、型号/规格：LED-3×8W格栅灯
2、完好率不低于95%；
3、每日巡视检查；每月专项维护，更换损坏件，清洁；线路异常等特殊情况抢修；
4、包含所对应电气线路的养护（电缆、桥架）；
5、投运日期：2018.09</t>
  </si>
  <si>
    <t>安全防火门</t>
  </si>
  <si>
    <t>1、型号/规格：304不锈钢材质，非标定制
2、完好率100%；
3、日常养护、发现故障缺陷即时修复；
4、投运日期：2007.12</t>
  </si>
  <si>
    <t>1、型号/规格：无锡益能SCB10-400/10
2、完好率不低于98%；
3、日常养护、发现故障缺陷即时修复；
4、包含所对应电气线路的养护（电缆、桥架）；
5、投运日期：2008.09</t>
  </si>
  <si>
    <t>1、型号/规格：上海四通MNS
2、完好率不低于98%；
3、日常养护、及时发现故障缺陷即时修复；
4、包含所对应电气线路的养护（电缆、桥架）；
5、投运日期：2008.09</t>
  </si>
  <si>
    <t>1、型号/规格：无锡星光GZDW-40Ah/15A/220V（电池：12V-40AH18节）
2、完好率不低于98%；
3、日常养护、发现故障缺陷即时修复；
4、包含所对应电气线路的养护（电缆、桥架）；
5、投运日期：2008.09（2025年更换电池）</t>
  </si>
  <si>
    <t>合计</t>
  </si>
  <si>
    <t>二、隧道巡查</t>
  </si>
  <si>
    <t>（一）日常设施设备巡视</t>
  </si>
  <si>
    <t>隧道内外日常设施设备巡查</t>
  </si>
  <si>
    <t>每天进行巡查，配备巡检车辆按照要求对相应设施设备进行日常巡查并记录汇总</t>
  </si>
  <si>
    <t>1000m</t>
  </si>
  <si>
    <t>（二）定期专项检查</t>
  </si>
  <si>
    <t>定期检查附属设施</t>
  </si>
  <si>
    <t>每月进行定期检查，使用相应的测量仪器、装备和巡检车辆进行检测并记录汇总</t>
  </si>
  <si>
    <t>三、主要设备房安全运维管理</t>
  </si>
  <si>
    <t>青祁北变电所安全运行</t>
  </si>
  <si>
    <t>按电力规范要求做好变电所日常运维管理工作，在满足考核标准的条件下（人员值守或采用数字化、信息化、智能化技术手段）做好巡检、定检及维护保养工作。</t>
  </si>
  <si>
    <t>项</t>
  </si>
  <si>
    <t>青祁南变电所安全运行</t>
  </si>
  <si>
    <t>合价（元）</t>
  </si>
  <si>
    <t>1、型号/规格：嵌入式LED5W
2、完好率不低于95%；
3、日常养护，更换损坏件，线路异常等特殊情况抢修；
4、包含所对应电气线路的养护（电缆、桥架）；
5、投运日期：2007.12</t>
  </si>
  <si>
    <t>1、型号/规格：壳体：天津索恩FV3光源：飞利浦T5-2×36W荧光灯
2、完好率不低于95%；
3、日常养护，更换损坏件，线路异常等特殊情况抢修；
4、包含所对应电气线路的养护（电缆、桥架）；
5、投运日期：2007.12</t>
  </si>
  <si>
    <t>隧道遮光棚照明</t>
  </si>
  <si>
    <t>1、型号/规格：壳体：天津索恩HPI-T光源：飞利浦150W高压钠灯
2、完好率不低于95%；
3、日常养护，更换损坏件，线路异常等特殊情况抢修；
4、包含所对应电气线路的养护（电缆、桥架）；
5、投运日期：2007.12</t>
  </si>
  <si>
    <t>1、型号/规格：壳体：天津索恩SON-T光源：飞利浦150W高压钠灯
2、完好率不低于95%；
3、日常养护，更换损坏件，线路异常等特殊情况抢修；
4、包含所对应电气线路的养护（电缆、桥架）；
5、投运日期：2007.12</t>
  </si>
  <si>
    <t>1、型号/规格：壳体：天津索恩SON-T光源：飞利浦250W高压钠灯
2、完好率不低于95%；
3、日常养护，更换损坏件，线路异常等特殊情况抢修；
4、包含所对应电气线路的养护（电缆、桥架）；
5、投运日期：2007.12</t>
  </si>
  <si>
    <t>1、型号/规格：壳体：天津索恩SON-T光源：飞利浦400W高压钠灯
2、完好率不低于95%；
3、日常养护，更换损坏件，线路异常等特殊情况抢修；
4、包含所对应电气线路的养护（电缆、桥架）；
5、投运日期：2007.12</t>
  </si>
  <si>
    <t>路灯</t>
  </si>
  <si>
    <t>1、型号/规格：灯杆：天津索恩(高杆)光源：飞利浦250W高压钠灯
2、完好率不低于95%；
3、日常养护，更换损坏件，线路异常等特殊情况抢修；
4、包含所对应电气线路的养护（电缆、桥架）；
5、投运日期：2007.12</t>
  </si>
  <si>
    <t>1、型号/规格：亚克力LED
2、完好率不低于95%；
3、日常养护，更换损坏件，线路异常等特殊情况抢修；
4、包含所对应电气线路的养护（电缆、桥架）；
5、投运日期：2020.09</t>
  </si>
  <si>
    <t>1、型号/规格：非标定制（施耐德元器件）
2、完好率不低于98%；
3、日常养护、发现故障缺陷即时修复；
4、包含所对应电气线路的养护（电缆、桥架）；
5、投运日期：2007.12</t>
  </si>
  <si>
    <t>1、型号/规格：浙江金盾SDS（R）-7.1 30KW
2、完好率不低于98%；
3、日常养护、发现故障缺陷即时修复；
4、包含所对应电气线路的养护（电缆、桥架）；
5、投运日期：2007.12</t>
  </si>
  <si>
    <t>1、型号/规格：MDZ/6水基2只；MFZ/ABC5干粉2只
2、日常养护、发现故障缺陷即时修复；
3、含箱内灭火器按照消防要求换液；
4、投运日期：2007.12</t>
  </si>
  <si>
    <t>1、型号/规格：不锈钢
2、日常养护、发现故障缺陷即时修复；
3、含箱内消火栓和自救盘维修；
4、投运日期：2007.12</t>
  </si>
  <si>
    <r>
      <rPr>
        <sz val="10"/>
        <color indexed="8"/>
        <rFont val="宋体"/>
        <family val="3"/>
        <charset val="134"/>
        <scheme val="minor"/>
      </rPr>
      <t>1、型号/规格：无缝钢管</t>
    </r>
    <r>
      <rPr>
        <sz val="10"/>
        <color rgb="FF000000"/>
        <rFont val="宋体"/>
        <family val="3"/>
        <charset val="134"/>
        <scheme val="minor"/>
      </rPr>
      <t>φ</t>
    </r>
    <r>
      <rPr>
        <sz val="10"/>
        <color indexed="8"/>
        <rFont val="宋体"/>
        <family val="3"/>
        <charset val="134"/>
        <scheme val="minor"/>
      </rPr>
      <t xml:space="preserve">219×8/限高4.2米、宽度12米；
2、日常养护：检查地基、连接螺栓是否牢固。高杆主体结构有无变形；限高数值应清晰可见，如褪色模糊需更换。反光膜无损坏、脱落； 
3、投运日期：2018.10;   </t>
    </r>
  </si>
  <si>
    <t>1、型号/规格：8+1.52+8，1500*1500（单块）；
2、日常养护，及时发现缺陷、保持结构完好、清理排水槽排水口；老化密封胶条更换、破损玻璃更换；
3、投运日期：2007.12</t>
  </si>
  <si>
    <r>
      <rPr>
        <sz val="10"/>
        <color indexed="8"/>
        <rFont val="宋体"/>
        <family val="3"/>
        <charset val="134"/>
        <scheme val="minor"/>
      </rPr>
      <t>m</t>
    </r>
    <r>
      <rPr>
        <vertAlign val="superscript"/>
        <sz val="10"/>
        <color indexed="8"/>
        <rFont val="宋体"/>
        <family val="3"/>
        <charset val="134"/>
        <scheme val="minor"/>
      </rPr>
      <t>2</t>
    </r>
  </si>
  <si>
    <t>1、型号/规格：不锈钢双开门900*1200、1200*1200
2、日常养护，及时发现缺陷、保持结构完好；插销、门锁、铰链更换维修，变形严重更换；
3、投运日期：2007.12</t>
  </si>
  <si>
    <t>1、型号/规格：2100*1000
2、日常养护、发现故障缺陷即时修复；
3、投运日期：2007.12</t>
  </si>
  <si>
    <t>安全通道照明</t>
  </si>
  <si>
    <t>1、型号/规格：PLEU11WCDL防潮吸顶灯
2、完好率不低于95%；
3、日常养护，更换损坏件，线路异常等特殊情况抢修；
4、包含所对应电气线路的养护（电缆、桥架）；
5、投运日期：2007.12</t>
  </si>
  <si>
    <t>安全疏散指示灯</t>
  </si>
  <si>
    <t>1、型号/规格：明装式LED3W
2、完好率不低于95%；
3、日常养护，更换损坏件，清洁；线路异常等特殊情况抢修；
4、包含所对应电气线路的养护（电缆、桥架）；
5、投运日期：2007.12</t>
  </si>
  <si>
    <t>1、型号/规格：浙江金盾HL3-2A-8A5.5KW
2、完好率不低于98%；
3、日常养护、发现故障缺陷即时修复；
4、包含所对应电气线路的养护（电缆、桥架）；
5、投运日期：2007.12</t>
  </si>
  <si>
    <t>1、型号/规格：浙江金盾HL3-2A-7.5A4KW
2、完好率不低于98%；
3、日常养护、发现故障缺陷即时修复；
4、包含所对应电气线路的养护（电缆、桥架）；
5、投运日期：2007.12</t>
  </si>
  <si>
    <t>隧道基本照明配电柜</t>
  </si>
  <si>
    <t>1、型号/规格：1000*700*250非标定制（施耐德元器件）
2、完好率不低于98%；
3、日常养护、发现故障缺陷即时修复；
4、包含所对应电气线路的养护（电缆、桥架）；
5、投运日期：2007.12</t>
  </si>
  <si>
    <t>隧道加强照明配电柜</t>
  </si>
  <si>
    <t>1、型号/规格：750*750*250非标定制（施耐德元器件）
2、完好率不低于98%；
3、日常养护、发现故障缺陷即时修复；
4、包含所对应电气线路的养护（电缆、桥架）；
5、投运日期：2007.12</t>
  </si>
  <si>
    <t>隧道遮光照明配电柜</t>
  </si>
  <si>
    <t>1、型号/规格：600*600*250非标定制（施耐德元器件）
2、完好率不低于98%；
3、日常养护、发现故障缺陷即时修复；
4、包含所对应电气线路的养护（电缆、桥架）；
5、投运日期：2007.12</t>
  </si>
  <si>
    <t>安全通道照明控制箱</t>
  </si>
  <si>
    <t>1、型号/规格：400*400*300非标定制（施耐德元器件）
2、完好率不低于98%；
3、日常养护、发现故障缺陷即时修复；
4、包含所对应电气线路的养护（电缆、桥架）；
5、投运日期：2007.12</t>
  </si>
  <si>
    <t>1、型号/规格：1800*1200*400非标定制（施耐德元器件）
2、完好率不低于98%；
3、日常养护、发现故障缺陷即时修复；
4、包含所对应电气线路的养护（电缆、桥架）；
5、投运日期：2007.12</t>
  </si>
  <si>
    <t>混流风机控制箱</t>
  </si>
  <si>
    <t>1、型号/规格：1×36W荧光灯
2、完好率不低于95%；
3、日常养护，更换损坏件，清洁；线路异常等特殊情况抢修；
4、包含所对应电气线路的养护（电缆、桥架）；
5、投运日期：2007.12</t>
  </si>
  <si>
    <t>1、型号/规格：1×60W防潮灯
2、完好率不低于95%；
3、日常养护，更换损坏件，清洁；线路异常等特殊情况抢修；
4、包含所对应电气线路的养护（电缆、桥架）；
5、投运日期：2007.12</t>
  </si>
  <si>
    <t>消防控制柜</t>
  </si>
  <si>
    <t>废水泵控制柜</t>
  </si>
  <si>
    <t>1、型号/规格：上海申银泵业Y132S1-2-5.5
2、完好率100%；
3、日常养护、发现故障缺陷即时修复；
4、包含所对应管道、阀门、附件的养护；
5、投运日期：2007.12</t>
  </si>
  <si>
    <t>1、型号/规格：南方泵业250WQ500-13.5-37
2、完好率100%；
3、日常养护、发现故障缺陷即时修复；
4、包含所对应管道、阀门、附件的养护；
5、投运日期：2024.12</t>
  </si>
  <si>
    <t>安全通道废水泵</t>
  </si>
  <si>
    <t>1、型号/规格：南方泵业65WQ36-26-7.5
2、完好率100%；
3、日常养护、发现故障缺陷即时修复；
4、包含所对应管道、阀门、附件的养护；
5、投运日期：2024.12</t>
  </si>
  <si>
    <t>1、型号/规格：浙江金盾CDZ-2.8 0.25KW
2、完好率100%；
3、日常养护、发现故障缺陷即时修复；
4、投运日期：2007.12</t>
  </si>
  <si>
    <t>1、型号/规格：φ1000
2、完好率100%；
3、日常养护、发现故障缺陷即时修复；
4、包含所对应管道疏通、养护；
5、投运日期：2007.12</t>
  </si>
  <si>
    <t>北泵房水池清泥</t>
  </si>
  <si>
    <t>南泵房水池清泥</t>
  </si>
  <si>
    <t>废水泵房水池清泥</t>
  </si>
  <si>
    <t>1、型号/规格：DN100
2、完好率100%；
3、日常养护、发现故障缺陷即时修复；
4、包含所对应管道、阀门、附件的养护；
5、投运日期：2007.12</t>
  </si>
  <si>
    <t>1、型号/规格：CD2
2、完好率100%；
3、日常养护、发现故障缺陷即时修复；
4、每年进行安全检查1次。
5、投运日期：2007.12</t>
  </si>
  <si>
    <t>（四）、变电所部分</t>
  </si>
  <si>
    <t>1、型号/规格：70℃
2、日常养护、发现故障缺陷即时修复；
3、投运日期：2007.12</t>
  </si>
  <si>
    <t>1、型号/规格：280℃
2、日常养护、发现故障缺陷即时修复；
3、投运日期：2007.12</t>
  </si>
  <si>
    <t>1、型号/规格：格力5匹
2、日常养护、发现故障缺陷即时修复；
3、投运日期：2018.7</t>
  </si>
  <si>
    <t>挂壁空调</t>
  </si>
  <si>
    <t>1、型号/规格：格力2匹
2、日常养护、发现故障缺陷即时修复；
3、投运日期：2018.7</t>
  </si>
  <si>
    <t>VRV空调</t>
  </si>
  <si>
    <t>1、型号/规格：2匹
2、日常养护、发现故障缺陷即时修复；
3、投运日期：2018.7</t>
  </si>
  <si>
    <t>1、型号/规格：多乐信DR-1382L
2、日常养护、发现故障缺陷即时修复；
3、投运日期：2017.9</t>
  </si>
  <si>
    <t>1、型号/规格：MFTZ/ABC35型
2、日常养护、补缺、发现损坏，更换；
3、灭火器按照消防要求换液；
4、投运日期：2017.07</t>
  </si>
  <si>
    <t>1、型号/规格：MFZ/ABC3型
2、日常养护、补缺、发现损坏，更换；
3、灭火器按照消防要求换液；
4、投运日期：2017.07</t>
  </si>
  <si>
    <t>2、蠡湖北变电所设施日常养护</t>
  </si>
  <si>
    <t>1、型号/规格：2×36W荧光灯
2、完好率不低于95%；
3、日常养护，更换损坏件，清洁；线路异常等特殊情况抢修；
4、包含所对应电气线路的养护（电缆、桥架）；
5、投运日期：2007.12</t>
  </si>
  <si>
    <t>1、型号/规格：明装式LED5W
2、完好率不低于95%；
3、日常养护，更换损坏件，清洁；线路异常等特殊情况抢修；
4、包含所对应电气线路的养护（电缆、桥架）；
5、投运日期：2007.12</t>
  </si>
  <si>
    <t>风机控制箱</t>
  </si>
  <si>
    <t>1、型号/规格：浙江金盾HL3-2A-8A5.5KW
2、完好率100%；
3、日常养护、发现故障缺陷即时修复；
4、投运日期：2007.12</t>
  </si>
  <si>
    <t>1、型号/规格：不锈钢1200*2500、1500*2500
2、完好率100%；
3、日常养护、发现故障缺陷即时修复；
4、投运日期：2007.12</t>
  </si>
  <si>
    <t>防火卷帘门</t>
  </si>
  <si>
    <t>1、型号/规格：2500*2800
2、完好率100%；
3、日常养护、发现故障缺陷即时修复；
4、投运日期：2007.12</t>
  </si>
  <si>
    <r>
      <rPr>
        <sz val="10"/>
        <color indexed="8"/>
        <rFont val="宋体"/>
        <family val="3"/>
        <charset val="134"/>
        <scheme val="minor"/>
      </rPr>
      <t>1、型号/规格：非ABBUniGearZS
2、完好率不低于98%；
3、日常养护、发现故障缺陷即时修复</t>
    </r>
    <r>
      <rPr>
        <sz val="10"/>
        <rFont val="宋体"/>
        <family val="3"/>
        <charset val="134"/>
        <scheme val="minor"/>
      </rPr>
      <t>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5、投运日期：2007.12</t>
    </r>
  </si>
  <si>
    <r>
      <rPr>
        <sz val="10"/>
        <color indexed="8"/>
        <rFont val="宋体"/>
        <family val="3"/>
        <charset val="134"/>
        <scheme val="minor"/>
      </rPr>
      <t>1、型号/规格：中电电气SCB10-800/10
2、完好率不低于98%；
3、日常养护、发现故障缺陷即时修复</t>
    </r>
    <r>
      <rPr>
        <sz val="10"/>
        <rFont val="宋体"/>
        <family val="3"/>
        <charset val="134"/>
        <scheme val="minor"/>
      </rPr>
      <t>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5、投运日期：2007.12</t>
    </r>
  </si>
  <si>
    <r>
      <rPr>
        <sz val="10"/>
        <color indexed="8"/>
        <rFont val="宋体"/>
        <family val="3"/>
        <charset val="134"/>
        <scheme val="minor"/>
      </rPr>
      <t>1、型号/规格：上海四通MNS
2、完好率不低于98%；
3、日常养护、发现故障缺陷即时修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5、投运日期：2007.12</t>
    </r>
  </si>
  <si>
    <t>照明柜</t>
  </si>
  <si>
    <r>
      <rPr>
        <sz val="10"/>
        <color indexed="8"/>
        <rFont val="宋体"/>
        <family val="3"/>
        <charset val="134"/>
        <scheme val="minor"/>
      </rPr>
      <t>1、型号/规格：MCS2000
2、完好率不低于98%；
3、日常养护、发现故障缺陷即时修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5、投运日期：2007.12</t>
    </r>
  </si>
  <si>
    <r>
      <rPr>
        <sz val="10"/>
        <color indexed="8"/>
        <rFont val="宋体"/>
        <family val="3"/>
        <charset val="134"/>
        <scheme val="minor"/>
      </rPr>
      <t>1、型号/规格：无锡益能GZDW-220V/26Ah/150Ah（电池：12V-150AH18节）
2、完好率不低于98%；
3、日常养护、发现故障缺陷即时修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5、投运日期：2007.12（2023年更换电池）</t>
    </r>
  </si>
  <si>
    <r>
      <rPr>
        <sz val="10"/>
        <color indexed="8"/>
        <rFont val="宋体"/>
        <family val="3"/>
        <charset val="134"/>
        <scheme val="minor"/>
      </rPr>
      <t>1、型号/规格：易事特DUYD-P/25
2、完好率不低于98%；
3、日常养护、发现故障缺陷即</t>
    </r>
    <r>
      <rPr>
        <sz val="10"/>
        <rFont val="宋体"/>
        <family val="3"/>
        <charset val="134"/>
        <scheme val="minor"/>
      </rPr>
      <t>时修复；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5、投运日期：2018.07</t>
    </r>
  </si>
  <si>
    <r>
      <rPr>
        <sz val="10"/>
        <color indexed="8"/>
        <rFont val="宋体"/>
        <family val="3"/>
        <charset val="134"/>
        <scheme val="minor"/>
      </rPr>
      <t>1、型号/规格：12V-100AH/10HR电池合计41节
2、完好率不低于98%；
3、日常养护、发现故障缺陷即时</t>
    </r>
    <r>
      <rPr>
        <sz val="10"/>
        <rFont val="宋体"/>
        <family val="3"/>
        <charset val="134"/>
        <scheme val="minor"/>
      </rPr>
      <t>修复；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5、投运日期：2007.12（2023年更换电池）</t>
    </r>
  </si>
  <si>
    <t>电力稳压柜</t>
  </si>
  <si>
    <r>
      <rPr>
        <sz val="10"/>
        <color indexed="8"/>
        <rFont val="宋体"/>
        <family val="3"/>
        <charset val="134"/>
        <scheme val="minor"/>
      </rPr>
      <t>1、型号/规格：鸿宝SBW-400KVA
2、完好率不低于98%；
3、日常养护、发现故障缺陷</t>
    </r>
    <r>
      <rPr>
        <sz val="10"/>
        <rFont val="宋体"/>
        <family val="3"/>
        <charset val="134"/>
        <scheme val="minor"/>
      </rPr>
      <t>即时修复；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5、投运日期：2007.12</t>
    </r>
  </si>
  <si>
    <t>低压配电柜</t>
  </si>
  <si>
    <r>
      <rPr>
        <sz val="10"/>
        <color indexed="8"/>
        <rFont val="宋体"/>
        <family val="3"/>
        <charset val="134"/>
        <scheme val="minor"/>
      </rPr>
      <t>1、型号/规格：非标定制
2、完好率不低于98%；</t>
    </r>
    <r>
      <rPr>
        <sz val="10"/>
        <rFont val="宋体"/>
        <family val="3"/>
        <charset val="134"/>
        <scheme val="minor"/>
      </rPr>
      <t xml:space="preserve">
3、日常养护、发现故障缺陷即时修复；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5、投运日期：2007.12</t>
    </r>
  </si>
  <si>
    <t>3、蠡湖南变电所设施日常养护</t>
  </si>
  <si>
    <t>1、型号/规格：非ABBUniGearZS
2、完好率不低于98%；
3、日常养护、发现故障缺陷即时修复；
4、包含所对应电气线路的养护（电缆、桥架）；
5、投运日期：2007.12</t>
  </si>
  <si>
    <t>1、型号/规格：中电电气SCB10-400/10
2、完好率不低于98%；
3、日常养护、发现故障缺陷即时修复；
4、包含所对应电气线路的养护（电缆、桥架）；
5、投运日期：2007.12</t>
  </si>
  <si>
    <t>1、型号/规格：上海四通MNS
2、完好率不低于98%；
3、日常养护、发现故障缺陷即时修复；
4、包含所对应电气线路的养护（电缆、桥架）；
5、投运日期：2007.12</t>
  </si>
  <si>
    <t>1、型号/规格：无锡益能GZDW-220V/6Ah/150Ah（电池：12V-24AH18节）
2、完好率不低于98%；
3、日常养护、发现故障缺陷即时修复；
4、包含所对应电气线路的养护（电缆、桥架）；
5、投运日期：2007.12（2023年更换电池）</t>
  </si>
  <si>
    <t>1、型号/规格：非标定制
2、完好率不低于98%；
3、日常养护、发现故障缺陷即时修复；
4、包含所对应电气线路的养护（电缆、桥架）；
5、投运日期：2007.12</t>
  </si>
  <si>
    <t>蠡湖隧道南
变电所安全运行</t>
  </si>
  <si>
    <t>蠡湖隧道北
变电所安全运行</t>
  </si>
  <si>
    <t>1、型号/规格：嵌入式LED5W
2、完好率不低于95%；
3、日常养护，更换损坏件，线路异常等特殊情况抢修；
4、包含所对应电气线路的养护（电缆、桥架）；
5、投运日期：2011.04</t>
  </si>
  <si>
    <t>1、型号/规格：广东晶洲新能源LED40w、LED60W
2、完好率不低于95%；
3、日常养护，更换损坏件，线路异常等特殊情况抢修；
4、包含所对应电气线路的养护（电缆、桥架）；
5、投运日期：2024.04</t>
  </si>
  <si>
    <t>隧道遮光照明</t>
  </si>
  <si>
    <t>1、型号/规格：飞利浦BPV161LED57/70W高压钠灯
2、完好率不低于95%；
3、日常养护，更换损坏件，线路异常等特殊情况抢修；
4、包含所对应电气线路的养护（电缆、桥架）；
5、投运日期：2011.04</t>
  </si>
  <si>
    <t>1、型号/规格：飞利浦BPV162LED110/100W高压钠灯
2、完好率不低于95%；
3、日常养护，更换损坏件，线路异常等特殊情况抢修；
4、包含所对应电气线路的养护（电缆、桥架）；
5、投运日期：2011.04</t>
  </si>
  <si>
    <t>1、型号/规格：飞利浦BPV176LED190/150W高压钠灯
2、完好率不低于95%；
3、日常养护，更换损坏件，线路异常等特殊情况抢修；
4、包含所对应电气线路的养护（电缆、桥架）；
5、投运日期：2011.04</t>
  </si>
  <si>
    <t>1、型号/规格：飞利浦BPV176LED190/250W高压钠灯
2、完好率不低于95%；
3、日常养护，更换损坏件，线路异常等特殊情况抢修；
4、包含所对应电气线路的养护（电缆、桥架）；
5、投运日期：2011.04</t>
  </si>
  <si>
    <t>1、型号/规格：亚克力LED
2、完好率不低于95%；
3、日常养护，更换损坏件，线路异常等特殊情况抢修；
4、包含所对应电气线路的养护（电缆、桥架）；
5、投运日期：2021.04</t>
  </si>
  <si>
    <t>1、型号/规格：非标定制（施耐德元器件）
2、完好率不低于98%；
3、日常养护，发现故障缺陷即时修复；
4、包含所对应电气线路的养护（电缆、桥架）；
5、投运日期：2011.04</t>
  </si>
  <si>
    <t>1、型号/规格：浙江金盾SDS（R）-7.1 37KW
2、完好率不低于98%；
3、日常养护，发现故障缺陷即时修复；
4、包含所对应电气线路的养护（电缆、桥架）；
5、投运日期：2011.04</t>
  </si>
  <si>
    <t>1、型号/规格：浙江金盾SDS（R）-7.1 7.5KW
2、完好率不低于98%；
3、日常养护，发现故障缺陷即时修复；
4、包含所对应电气线路的养护（电缆、桥架）；
5、投运日期：2011.04</t>
  </si>
  <si>
    <t>1、型号/规格：浙江金盾SDS（R）-7.1 11KW
2、完好率不低于98%；
3、日常养护，发现故障缺陷即时修复；
4、包含所对应电气线路的养护（电缆、桥架）；
5、投运日期：2011.04</t>
  </si>
  <si>
    <t>隧道风机控制箱</t>
  </si>
  <si>
    <t>1、型号/规格：MDZ/6水基2只；MFZ/ABC5干粉2只
2、日常养护，发现故障缺陷即时修复；
3、含箱内灭火器按照消防要求换液；
4、投运日期：2011.04</t>
  </si>
  <si>
    <t>1、型号/规格：不锈钢
2、日常养护，发现故障缺陷即时修复；
3、含箱内消火栓和自救盘维修；
4、投运日期：2011.04</t>
  </si>
  <si>
    <t>消防管</t>
  </si>
  <si>
    <t>1、型号/规格：RESP双密封复合管（含管件）DN150
2、检查管道是否完好，路面有无出现渗水情况。
3、投运日期：2024.03</t>
  </si>
  <si>
    <t>1、型号/规格：4500*4000
2、完好率100%；
3、日常养护，发现故障缺陷即时修复；
4、投运日期：2011.04</t>
  </si>
  <si>
    <t>1、型号/规格：2100*1200
2、完好率100%；
3、日常养护，发现故障缺陷即时修复；
4、投运日期：2019.08</t>
  </si>
  <si>
    <t>废水泵房门</t>
  </si>
  <si>
    <t>1、型号/规格：8+1.52PVB+8夹胶钢化超白玻璃
2、日常养护，及时发现缺陷、保持结构完好、清理排水槽排水口；老化密封胶条更换、破损玻璃更换；
3、投运日期：2024.04</t>
  </si>
  <si>
    <t>1、型号/规格：不锈钢1350*900（双开门）；
2、日常养护，及时发现缺陷、保持结构完好；插销、门锁、铰链更换维修，变形严重更换；
3、投运日期：2011.04</t>
  </si>
  <si>
    <t>导光管</t>
  </si>
  <si>
    <t>1、型号/规格：夹胶玻璃
2、日常养护：发现缺陷、保持结构完好；老化密封胶条更换、破损玻璃更换；
3、投运日期：2011.04</t>
  </si>
  <si>
    <t>泵房应急照明</t>
  </si>
  <si>
    <t>1、型号/规格：5W应急照明灯
2、完好率不低于95%；
3、日常养护，更换损坏件，线路异常等特殊情况抢修；
4、包含所对应电气线路的养护（电缆、桥架）；
5、投运日期：2011.04</t>
  </si>
  <si>
    <t>1、型号/规格：2×36W荧光灯
2、完好率不低于95%；
3、日常养护，更换损坏件，线路异常等特殊情况抢修；
4、包含所对应电气线路的养护（电缆、桥架）；
5、投运日期：2011.04</t>
  </si>
  <si>
    <t>1、型号/规格：1×36W荧光灯
2、完好率不低于95%；
3、日常养护，更换损坏件，线路异常等特殊情况抢修；
4、包含所对应电气线路的养护（电缆、桥架）；
5、投运日期：2011.05</t>
  </si>
  <si>
    <t>1、型号/规格：XBD5.0/20-100W-22KW
2、完好率不低于98%；
3、日常养护，发现故障缺陷即时修复；
4、包含所对应电气线路的养护（电缆、桥架）；
5、投运日期：2011.04</t>
  </si>
  <si>
    <t>1、型号/规格：200WQ360-13.5-18.5
2、完好率100%；
3、日常养护，发现故障缺陷即时修复；
4、包含所对应管道、阀门、附件的养护；
5、投运日期：2011.04</t>
  </si>
  <si>
    <t>1、型号/规格：200WQ240-13.1-15
2、完好率100%；
3、日常养护，发现故障缺陷即时修复；
4、包含所对应管道、阀门、附件的养护；
5、投运日期：2011.04</t>
  </si>
  <si>
    <t>1、型号/规格：200WQ220-12-11
2、完好率100%；
3、日常养护，发现故障缺陷即时修复；
4、包含所对应管道、阀门、附件的养护；
5、投运日期：2011.04</t>
  </si>
  <si>
    <t>1、型号/规格：200WQ415-11.5-22
2、完好率100%；
3、日常养护，发现故障缺陷即时修复；
4、包含所对应管道、阀门、附件的养护；
5、投运日期：2011.04</t>
  </si>
  <si>
    <t>废水泵</t>
  </si>
  <si>
    <t>1、型号/规格：65WQ25-33-5.5JY
2、完好率100%；
3、日常养护，发现故障缺陷即时修复；
4、包含所对应管道、阀门、附件的养护；
5、投运日期：2011.04</t>
  </si>
  <si>
    <t>1、型号/规格：φ1000
2、完好率100%；
3、日常养护，发现故障缺陷即时修复；
4、包含所对应管道疏通、养护；
5、投运日期：2011.04</t>
  </si>
  <si>
    <t>1#雨水泵房水池清泥</t>
  </si>
  <si>
    <t>2#雨水泵房水池清泥</t>
  </si>
  <si>
    <t>3#雨水泵房水池清泥</t>
  </si>
  <si>
    <t>4#雨水泵房水池清泥</t>
  </si>
  <si>
    <t>5#雨水泵房水池清泥</t>
  </si>
  <si>
    <t>1#废水泵房水池清泥</t>
  </si>
  <si>
    <t>2#废水泵房水池清泥</t>
  </si>
  <si>
    <t>3#废水泵房水池清泥</t>
  </si>
  <si>
    <t>水泵结合器</t>
  </si>
  <si>
    <t>1、型号/规格：DN100
2、完好率100%；
3、日常养护，发现故障缺陷即时修复；
4、包含所对应管道、阀门、附件的养护；
5、投运日期：2011.04</t>
  </si>
  <si>
    <t>室外消火栓</t>
  </si>
  <si>
    <t>1、型号/规格：CD2
2、完好率100%；
3、日常养护，发现故障缺陷即时修复；
4、每年进行安全检查1次。
5、投运日期：2011.04</t>
  </si>
  <si>
    <t>1、型号/规格：16370m3/h
2、完好率不低于98%；
3、日常养护，发现故障缺陷即时修复；
4、包含所对应电气线路的养护（电缆、桥架）；
5、投运日期：2011.04</t>
  </si>
  <si>
    <t>耐高温双速混流风机</t>
  </si>
  <si>
    <t>1、型号/规格：4KW
2、完好率不低于98%；
3、日常养护，发现故障缺陷即时修复；
4、包含所对应电气线路的养护（电缆、桥架）；
5、投运日期：2011.04</t>
  </si>
  <si>
    <t>1、型号/规格：70°
2、日常养护，发现故障缺陷即时修复；
3、投运日期：2011.04</t>
  </si>
  <si>
    <t>1、型号/规格：280°
2、日常养护，发现故障缺陷即时修复；
3、投运日期：2011.04</t>
  </si>
  <si>
    <t>多叶调节阀</t>
  </si>
  <si>
    <t>1、型号/规格：90°
2、日常养护，发现故障缺陷即时修复；
3、投运日期：2011.04</t>
  </si>
  <si>
    <t>1、型号/规格：美的5匹
2、日常养护，发现故障缺陷即时修复；
3、投运日期：2011.04</t>
  </si>
  <si>
    <t>1、型号/规格：格力3匹
2、日常养护，发现故障缺陷即时修复；
3、投运日期：2011.04</t>
  </si>
  <si>
    <t>1、型号/规格：格力5匹
2、日常养护，发现故障缺陷即时修复；
3、投运日期：2011.04</t>
  </si>
  <si>
    <t>1、型号/规格：富士通AJQ280LALH、AJQ450LALH
2、日常养护，发现故障缺陷即时修复；
3、投运日期：2011.04</t>
  </si>
  <si>
    <t>1、日常养护，发现故障缺陷即时修复；
2、投运日期：2011.04</t>
  </si>
  <si>
    <t>1、型号/规格：多乐信DR-1382L
2、日常养护，发现故障缺陷即时修复；
3、投运日期：2011.04</t>
  </si>
  <si>
    <t>1、型号/规格：MFTZ/ABC35型
2、日常养护，补缺、发现损坏，更换；
3、灭火器按照消防要求换液；
4、投运日期：2017.07</t>
  </si>
  <si>
    <t>1、型号/规格：MFZ/ABC3型
2、日常养护，补缺、发现损坏，更换；
3、灭火器按照消防要求换液；
4、投运日期：2017.07</t>
  </si>
  <si>
    <t>1、型号/规格：1×36W荧光灯
2、完好率不低于95%；
3、日常养护，更换损坏件，线路异常等特殊情况抢修；
4、包含所对应电气线路的养护（电缆、桥架）；
5、投运日期：2011.04</t>
  </si>
  <si>
    <t>1、型号/规格：1×18W筒灯
2、完好率不低于95%；
3、日常养护，更换损坏件，线路异常等特殊情况抢修；
4、包含所对应电气线路的养护（电缆、桥架）；
5、投运日期：2011.04</t>
  </si>
  <si>
    <t>1、型号/规格：不锈钢
2、完好率100%；
3、日常养护，发现故障缺陷即时修复；
4、投运日期：2011.04</t>
  </si>
  <si>
    <t>卷帘门</t>
  </si>
  <si>
    <t>1、型号/规格：UniGear550-VMAX/L1250A
2、完好率不低于98%；
3、日常养护，发现故障缺陷即时修复；
4、包含所对应电气线路的养护（电缆、桥架）；
5、投运日期：2011.04</t>
  </si>
  <si>
    <t>1、型号/规格：SCB10-1000/10
2、完好率不低于98%；
3、日常养护，发现故障缺陷即时修复；
4、包含所对应电气线路的养护（电缆、桥架）；
5、投运日期：2011.04</t>
  </si>
  <si>
    <r>
      <rPr>
        <sz val="10"/>
        <color rgb="FF000000"/>
        <rFont val="宋体"/>
        <family val="3"/>
        <charset val="134"/>
        <scheme val="minor"/>
      </rPr>
      <t>1、型号/规格：上海四通MNS
2、完好率不低于98%；
3、日常养护，发现故障缺陷即时修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rgb="FF000000"/>
        <rFont val="宋体"/>
        <family val="3"/>
        <charset val="134"/>
        <scheme val="minor"/>
      </rPr>
      <t xml:space="preserve">
4、包含所对应电气线路的养护（电缆、桥架）；
5、投运日期：2011.04</t>
    </r>
  </si>
  <si>
    <r>
      <rPr>
        <sz val="10"/>
        <color indexed="8"/>
        <rFont val="宋体"/>
        <family val="3"/>
        <charset val="134"/>
        <scheme val="minor"/>
      </rPr>
      <t>1、型号/规格：MCS2000
2、完好率不低于98%；
3、日常养护，发现故障缺陷即时修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5、投运日期：2011.04</t>
    </r>
  </si>
  <si>
    <r>
      <rPr>
        <sz val="10"/>
        <color indexed="8"/>
        <rFont val="宋体"/>
        <family val="3"/>
        <charset val="134"/>
        <scheme val="minor"/>
      </rPr>
      <t>1、型号/规格：无锡星光GZDW-40Ah/21A/220V（电池：12V-38AH18节）
2、完好率不低于98%；
3、日常养护，发现故障缺陷即时</t>
    </r>
    <r>
      <rPr>
        <sz val="10"/>
        <rFont val="宋体"/>
        <family val="3"/>
        <charset val="134"/>
        <scheme val="minor"/>
      </rPr>
      <t>修复；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5、投运日期：2011.04（2020年更换电池）</t>
    </r>
  </si>
  <si>
    <t>1、型号/规格：中川EPS-37KVA-S
2、完好率不低于98%；
3、日常养护，发现故障缺陷即时修复；
4、包含所对应电气线路的养护（电缆、桥架）；
5、投运日期：2011.04</t>
  </si>
  <si>
    <t>1、型号/规格：易事特12V-100AH/10HR电池共计120节
2、完好率不低于98%；
3、日常养护，发现故障缺陷即时修复；
4、包含所对应电气线路的养护（电缆、桥架）；
5、投运日期：2011.04（2023年更换电池）</t>
  </si>
  <si>
    <t>1、型号/规格：SBW-400KVA
2、完好率不低于98%；
3、日常养护，发现故障缺陷即时修复；
4、包含所对应电气线路的养护（电缆、桥架）；
5、投运日期：2011.04</t>
  </si>
  <si>
    <t>电源电力滤波器</t>
  </si>
  <si>
    <t>1、型号/规格：亚派科技A-APF/4L-70A
2、完好率不低于98%；
3、日常养护，发现故障缺陷即时修复；
4、包含所对应电气线路的养护（电缆、桥架）；
5、投运日期：2011.04</t>
  </si>
  <si>
    <t>混流风机控制柜</t>
  </si>
  <si>
    <t>1、型号/规格：非标定制
2、完好率不低于98%；
3、日常养护，发现故障缺陷即时修复；
4、包含所对应电气线路的养护（电缆、桥架）；
5、投运日期：2011.04</t>
  </si>
  <si>
    <t>空调配电柜</t>
  </si>
  <si>
    <t>1、型号/规格：22W环形灯
2、完好率100%；
3、日常养护，发现故障缺陷即时修复；
4、投运日期：2011.04</t>
  </si>
  <si>
    <t>1、型号/规格：不锈钢1200*2500、1500*2500
2、完好率100%；
3、日常养护，发现故障缺陷即时修复；
4、投运日期：2011.04</t>
  </si>
  <si>
    <t>1、型号/规格：无锡益能SCB10-400/10
2、完好率不低于98%；
3、日常养护，发现故障缺陷即时修复；
4、包含所对应电气线路的养护（电缆、桥架）；
5、投运日期：2011.04</t>
  </si>
  <si>
    <t>1、型号/规格：上海四通MNS
2、完好率不低于98%；
3、日常养护，发现故障缺陷即时修复；
4、包含所对应电气线路的养护（电缆、桥架）；
5、投运日期：2011.04</t>
  </si>
  <si>
    <t>1、型号/规格：MCS2000
2、完好率不低于98%；
3、日常养护，发现故障缺陷即时修复；
4、包含所对应电气线路的养护（电缆、桥架）；
5、投运日期：2011.04</t>
  </si>
  <si>
    <r>
      <rPr>
        <sz val="10"/>
        <color indexed="8"/>
        <rFont val="宋体"/>
        <family val="3"/>
        <charset val="134"/>
        <scheme val="minor"/>
      </rPr>
      <t>1、型号/规格：无锡星光GZDW-20Ah/6A/220V（电池：12V-24AH18节）
2、完好率不低于98%；
3、日常养护，发现故障缺陷即时修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5、投运日期：2011.04（2020年更换电池）</t>
    </r>
  </si>
  <si>
    <r>
      <rPr>
        <sz val="10"/>
        <color indexed="8"/>
        <rFont val="宋体"/>
        <family val="3"/>
        <charset val="134"/>
        <scheme val="minor"/>
      </rPr>
      <t>1、型号/规格：中川EPS-37KVA-S
2、完好率不低于98%；
3、日常养护，发现故障缺陷即时修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5、投运日期：2011.04</t>
    </r>
  </si>
  <si>
    <r>
      <rPr>
        <sz val="10"/>
        <color indexed="8"/>
        <rFont val="宋体"/>
        <family val="3"/>
        <charset val="134"/>
        <scheme val="minor"/>
      </rPr>
      <t>1、型号/规格：易事特12V-100AH/10HR电池共计60节
2、完好率不低于98%；
3、日常养护，发现故障缺陷即时</t>
    </r>
    <r>
      <rPr>
        <sz val="10"/>
        <rFont val="宋体"/>
        <family val="3"/>
        <charset val="134"/>
        <scheme val="minor"/>
      </rPr>
      <t>修复；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5、投运日期：2011.04（2023年更换电池）</t>
    </r>
  </si>
  <si>
    <r>
      <rPr>
        <sz val="10"/>
        <color indexed="8"/>
        <rFont val="宋体"/>
        <family val="3"/>
        <charset val="134"/>
        <scheme val="minor"/>
      </rPr>
      <t>1、型号/规格：鸿宝SBW-400KVA
2、完好率不低于98%；
3、日常养护，发现故障缺陷即时修复</t>
    </r>
    <r>
      <rPr>
        <sz val="10"/>
        <rFont val="宋体"/>
        <family val="3"/>
        <charset val="134"/>
        <scheme val="minor"/>
      </rPr>
      <t>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5、投运日期：2011.04</t>
    </r>
  </si>
  <si>
    <r>
      <rPr>
        <sz val="10"/>
        <color rgb="FF000000"/>
        <rFont val="宋体"/>
        <family val="3"/>
        <charset val="134"/>
        <scheme val="minor"/>
      </rPr>
      <t>1、型号/规格：亚派科技A-APF/4L-70A
2、完好率不低于98%；
3、日常养护，发现故障缺陷即时</t>
    </r>
    <r>
      <rPr>
        <sz val="10"/>
        <rFont val="宋体"/>
        <family val="3"/>
        <charset val="134"/>
        <scheme val="minor"/>
      </rPr>
      <t>修复；</t>
    </r>
    <r>
      <rPr>
        <sz val="10"/>
        <color rgb="FF000000"/>
        <rFont val="宋体"/>
        <family val="3"/>
        <charset val="134"/>
        <scheme val="minor"/>
      </rPr>
      <t xml:space="preserve">
4、包含所对应电气线路的养护（电缆、桥架）；
5、投运日期：2011.04</t>
    </r>
  </si>
  <si>
    <t>1、型号/规格：3×18W格栅灯
2、完好率不低于95%；
3、日常养护，更换损坏件，线路异常等特殊情况抢修；
4、包含所对应电气线路的养护（电缆、桥架）；
5、投运日期：2011.04</t>
  </si>
  <si>
    <t>1、型号/规格：嵌入式5W
2、完好率不低于95%；
3、日常养护，更换损坏件，线路异常等特殊情况抢修；
4、包含所对应电气线路的养护（电缆、桥架）；
5、投运日期：2011.04</t>
  </si>
  <si>
    <r>
      <rPr>
        <sz val="10"/>
        <color rgb="FF000000"/>
        <rFont val="宋体"/>
        <family val="3"/>
        <charset val="134"/>
        <scheme val="minor"/>
      </rPr>
      <t>1、型号/规格：UniGear550-VMAX/L1250A
2、完好率不低于98%；
3、日常养护，发现故障缺陷即时修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rgb="FF000000"/>
        <rFont val="宋体"/>
        <family val="3"/>
        <charset val="134"/>
        <scheme val="minor"/>
      </rPr>
      <t xml:space="preserve">
4、包含所对应电气线路的养护（电缆、桥架）；
5、投运日期：2011.04</t>
    </r>
  </si>
  <si>
    <t>1、型号/规格：SCB10-400
2、完好率不低于98%；
3、日常养护，发现故障缺陷即时修复；
4、包含所对应电气线路的养护（电缆、桥架）；
5、投运日期：2011.04</t>
  </si>
  <si>
    <r>
      <rPr>
        <sz val="10"/>
        <color rgb="FF000000"/>
        <rFont val="宋体"/>
        <family val="3"/>
        <charset val="134"/>
        <scheme val="minor"/>
      </rPr>
      <t>1、型号/规格：MCS2000
2、完好率不低于98%；
3、日常养护，发现故障缺陷即时</t>
    </r>
    <r>
      <rPr>
        <sz val="10"/>
        <rFont val="宋体"/>
        <family val="3"/>
        <charset val="134"/>
        <scheme val="minor"/>
      </rPr>
      <t>修复；</t>
    </r>
    <r>
      <rPr>
        <sz val="10"/>
        <color rgb="FF000000"/>
        <rFont val="宋体"/>
        <family val="3"/>
        <charset val="134"/>
        <scheme val="minor"/>
      </rPr>
      <t xml:space="preserve">
4、包含所对应电气线路的养护（电缆、桥架）；
5、投运日期：2011.04</t>
    </r>
  </si>
  <si>
    <r>
      <rPr>
        <sz val="10"/>
        <color indexed="8"/>
        <rFont val="宋体"/>
        <family val="3"/>
        <charset val="134"/>
        <scheme val="minor"/>
      </rPr>
      <t>1、型号/规格：无锡星光GZDW-40Ah/21A/220V（电池：12V-38AH18节）
2、完好率不低于98%；
3、日常养护，发现故障缺陷即时修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5、投运日期：2011.04（2020年更换电池）</t>
    </r>
  </si>
  <si>
    <r>
      <rPr>
        <sz val="10"/>
        <color rgb="FF000000"/>
        <rFont val="宋体"/>
        <family val="3"/>
        <charset val="134"/>
        <scheme val="minor"/>
      </rPr>
      <t>1、型号/规格：中川EPS-37KVA-S
2、完好率不低于98%；
3、日常养护，发现故障缺陷即时修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rgb="FF000000"/>
        <rFont val="宋体"/>
        <family val="3"/>
        <charset val="134"/>
        <scheme val="minor"/>
      </rPr>
      <t xml:space="preserve">
4、包含所对应电气线路的养护（电缆、桥架）；
5、投运日期：2011.04</t>
    </r>
  </si>
  <si>
    <r>
      <rPr>
        <sz val="10"/>
        <color indexed="8"/>
        <rFont val="宋体"/>
        <family val="3"/>
        <charset val="134"/>
        <scheme val="minor"/>
      </rPr>
      <t>1、型号/规格：易事特12V-100AH/10HR电池共计60节
2、完好率不低于98%；
3、日常养护，发现故障缺陷即</t>
    </r>
    <r>
      <rPr>
        <sz val="10"/>
        <rFont val="宋体"/>
        <family val="3"/>
        <charset val="134"/>
        <scheme val="minor"/>
      </rPr>
      <t>时修复；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5、投运日期：2011.04（2023年更换电池）</t>
    </r>
  </si>
  <si>
    <t>1、型号/规格：明装式LED5W
2、完好率不低于95%；
3、日常养护，更换损坏件，线路异常等特殊情况抢修；
4、包含所对应电气线路的养护（电缆、桥架）；
5、投运日期：2011.04</t>
  </si>
  <si>
    <t>1、型号/规格：2500*2800
2、完好率100%；
3、日常养护，发现故障缺陷即时修复；
4、投运日期：2011.04</t>
  </si>
  <si>
    <t>1、型号/规格：ABBUniGear550
2、完好率不低于98%；
3、日常养护，发现故障缺陷即时修复；
4、包含所对应电气线路的养护（电缆、桥架）；
5、投运日期：2011.04</t>
  </si>
  <si>
    <r>
      <rPr>
        <sz val="10"/>
        <color indexed="8"/>
        <rFont val="宋体"/>
        <family val="3"/>
        <charset val="134"/>
        <scheme val="minor"/>
      </rPr>
      <t>1、型号/规格：无锡益能SCB10-400/10
2、完好率不低于98%；
3、日常养护，发现故障缺陷即时修</t>
    </r>
    <r>
      <rPr>
        <sz val="10"/>
        <rFont val="宋体"/>
        <family val="3"/>
        <charset val="134"/>
        <scheme val="minor"/>
      </rPr>
      <t>复；
4、包含所对应电气线路的养护（</t>
    </r>
    <r>
      <rPr>
        <sz val="10"/>
        <color indexed="8"/>
        <rFont val="宋体"/>
        <family val="3"/>
        <charset val="134"/>
        <scheme val="minor"/>
      </rPr>
      <t>电缆、桥架）；
5、投运日期：2011.04</t>
    </r>
  </si>
  <si>
    <r>
      <rPr>
        <sz val="10"/>
        <color indexed="8"/>
        <rFont val="宋体"/>
        <family val="3"/>
        <charset val="134"/>
        <scheme val="minor"/>
      </rPr>
      <t>1、型号/规格：上海四通MNS
2、完好率不低于98%；
3、日常养护，发现故障缺陷即时修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5、投运日期：2011.04</t>
    </r>
  </si>
  <si>
    <r>
      <rPr>
        <sz val="10"/>
        <color indexed="8"/>
        <rFont val="宋体"/>
        <family val="3"/>
        <charset val="134"/>
        <scheme val="minor"/>
      </rPr>
      <t>1、型号/规格：易事特12V-100AH/10HR电池共计60节
2、完好率不低于98%；
3、日常养护，发现故障缺陷即时修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5、投运日期：2011.04（2023年更换电池）</t>
    </r>
  </si>
  <si>
    <r>
      <rPr>
        <sz val="10"/>
        <color indexed="8"/>
        <rFont val="宋体"/>
        <family val="3"/>
        <charset val="134"/>
        <scheme val="minor"/>
      </rPr>
      <t>1、型号/规格：鸿宝SBW-400KVA
2、完好率不低于98%；
3、日常养护，发现故障缺陷即时</t>
    </r>
    <r>
      <rPr>
        <sz val="10"/>
        <rFont val="宋体"/>
        <family val="3"/>
        <charset val="134"/>
        <scheme val="minor"/>
      </rPr>
      <t>修复；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5、投运日期：2011.04</t>
    </r>
  </si>
  <si>
    <t>1、型号/规格：嵌入式LED5W
2、完好率不低于95%；
3、日常养护，更换损坏件，线路异常等特殊情况抢修；
4、包含所对应电气线路的养护（电缆、桥架）；
5、投运日期：2008.09</t>
  </si>
  <si>
    <t>1、型号/规格：壳体：天津索恩FV3光源：飞利浦T5-2×28W荧光灯
2、完好率不低于95%；
3、日常养护，更换损坏件，线路异常等特殊情况抢修；
4、包含所对应电气线路的养护（电缆、桥架）；
5、投运日期：2008.09</t>
  </si>
  <si>
    <t>1、型号/规格：壳体：天津索恩HPI-T光源：飞利浦70W高压钠灯
2、完好率不低于95%；
3、日常养护，更换损坏件，线路异常等特殊情况抢修；
4、包含所对应电气线路的养护（电缆、桥架）；
5、投运日期：2008.09</t>
  </si>
  <si>
    <t>1、型号/规格：壳体：天津索恩SON-T光源：飞利浦100W高压钠灯
2、完好率不低于95%；
3、日常养护，更换损坏件，线路异常等特殊情况抢修；
4、包含所对应电气线路的养护（电缆、桥架）；
5、投运日期：2008.09</t>
  </si>
  <si>
    <t>1、型号/规格：壳体：天津索恩SON-T光源：飞利浦150W高压钠灯
2、完好率不低于95%；
3、日常养护，更换损坏件，线路异常等特殊情况抢修；
4、包含所对应电气线路的养护（电缆、桥架）；
5、投运日期：2008.09</t>
  </si>
  <si>
    <t>1、型号/规格：壳体：天津索恩SON-T光源：飞利浦250W高压钠灯
2、完好率不低于95%；
3、日常养护，更换损坏件，线路异常等特殊情况抢修；
4、包含所对应电气线路的养护（电缆、桥架）；
5、投运日期：2008.09</t>
  </si>
  <si>
    <t>1、型号/规格：壳体：天津索恩SON-T光源：飞利浦400W高压钠灯
2、完好率不低于95%；
3、日常养护，更换损坏件，线路异常等特殊情况抢修；
4、包含所对应电气线路的养护（电缆、桥架）；
5、投运日期：2008.09</t>
  </si>
  <si>
    <t>1、型号/规格：灯杆：天津索恩(高杆)光源：飞利浦250W高压钠灯
2、完好率不低于95%；
3、日常养护，更换损坏件，线路异常等特殊情况抢修；
4、包含所对应电气线路的养护（电缆、桥架）；
5、投运日期：2008.09</t>
  </si>
  <si>
    <t>1、型号/规格：非标定制（施耐德元器件）
2、完好率不低于98%；
3、日常养护，发现故障缺陷即时修复；
4、包含所对应电气线路的养护（电缆、桥架）；
5、投运日期：2008.09</t>
  </si>
  <si>
    <t>1、型号/规格：MDZ/6水基2只；MFZ/ABC5干粉2只
2、日常养护，发现故障缺陷即时修复；
3、含箱内灭火器按照消防要求换液；
4、投运日期：2008.09</t>
  </si>
  <si>
    <t>1、型号/规格：不锈钢
2、日常养护，发现故障缺陷即时修复；
3、含箱内消火栓和自救盘维修；
4、投运日期：2008.09</t>
  </si>
  <si>
    <r>
      <rPr>
        <sz val="10"/>
        <color indexed="8"/>
        <rFont val="宋体"/>
        <family val="3"/>
        <charset val="134"/>
        <scheme val="minor"/>
      </rPr>
      <t>1、型号/规格：无缝钢管</t>
    </r>
    <r>
      <rPr>
        <sz val="10"/>
        <color rgb="FF000000"/>
        <rFont val="宋体"/>
        <family val="3"/>
        <charset val="134"/>
        <scheme val="minor"/>
      </rPr>
      <t>φ</t>
    </r>
    <r>
      <rPr>
        <sz val="10"/>
        <color indexed="8"/>
        <rFont val="宋体"/>
        <family val="3"/>
        <charset val="134"/>
        <scheme val="minor"/>
      </rPr>
      <t xml:space="preserve">219×8/限高4.5米、宽度12米；
2、日常养护：检查地基、连接螺栓是否牢固。高杆主体结构有无变形；限高数值应清晰可见，如褪色模糊需更换。反光膜无损坏、脱落； 
4、投运日期：2018.10;   </t>
    </r>
  </si>
  <si>
    <t>1、型号/规格：2500*2800
2、完好率100%；
3、日常养护发现故障缺陷即时修复；
4、投运日期：2008.09</t>
  </si>
  <si>
    <t>1、型号/规格：双开：1600*1800、1200*1200；单开：800*1800
2、日常养护，及时发现缺陷、保持结构完好；插销、门锁、铰链更换维修，变形严重更换；
3、投运日期：2008.09</t>
  </si>
  <si>
    <t>1、型号/规格：不锈钢1200*2500、1500*2500
2、完好率100%；
3、日常养护，发现故障缺陷即时修复；
4、投运日期：2008.09</t>
  </si>
  <si>
    <t>1、型号/规格：1×36W
2、完好率不低于95%；
3、日常养护，更换损坏件，线路异常等特殊情况抢修；
4、包含所对应电气线路的养护（电缆、桥架）；
5、投运日期：2008.09</t>
  </si>
  <si>
    <t>雨水泵控制柜</t>
  </si>
  <si>
    <t>清空泵控制柜</t>
  </si>
  <si>
    <t>1、型号/规格：南方泵业250WQ595-22-55
2、完好率100%；
3、日常养护，发现故障缺陷即时修复；
4、包含所对应管道、阀门、附件的养护；
5、投运日期：2024.12</t>
  </si>
  <si>
    <t>1、型号/规格：南方泵业400WQ1200-13.5-75
2、完好率100%；
3、日常养护，发现故障缺陷即时修复；
4、包含所对应管道、阀门、附件的养护；
5、投运日期：2024.12</t>
  </si>
  <si>
    <t>1、型号/规格：南方泵业65WQ25-33-5.5JY
2、完好率100%；
3、日常养护，发现故障缺陷即时修复；
4、包含所对应管道、阀门、附件的养护；
5、投运日期：2008.09</t>
  </si>
  <si>
    <t>1、型号/规格：浙江金盾CDZ-2.8 0.25KW
2、完好率100%；
3、日常养护，发现故障缺陷即时修复；
4、投运日期：2008.09</t>
  </si>
  <si>
    <t>1、型号/规格：φ1000
2、完好率100%；
3、日常养护，发现故障缺陷即时修复；
4、包含所对应管道疏通、养护；
5、投运日期：2008.09</t>
  </si>
  <si>
    <t>NE泵房水池清泥</t>
  </si>
  <si>
    <t>EN泵房水池清泥</t>
  </si>
  <si>
    <t>横截沟清淤泥</t>
  </si>
  <si>
    <t>1、管道规格：DN200
2、日常养护，定期疏通、清淤，保持畅通；
3、疏通不少于1次/年、淤泥规范清运。</t>
  </si>
  <si>
    <t>1、管道规格：DN300
2、日常养护，定期疏通、清淤，保持畅通；
3、疏通不少于1次/年、淤泥规范清运。</t>
  </si>
  <si>
    <t>1、管道规格：DN400
2、日常养护，定期疏通、清淤，保持畅通；
3、疏通不少于1次/年、淤泥规范清运。</t>
  </si>
  <si>
    <t>1、管道规格：DN800
2、日常养护，定期疏通、清淤，保持畅通；
3、清淤不少于1次/年、淤泥规范清运。</t>
  </si>
  <si>
    <t>1、型号/规格：CD2
2、完好率100%；
3、日常养护，发现故障缺陷即时修复；
4、每年进行安全检查1次。
5、投运日期：2008.09</t>
  </si>
  <si>
    <t>1、型号/规格：格力5匹
2、日常养护，发现故障缺陷即时修复；
3、投运日期：2008.09</t>
  </si>
  <si>
    <t>VRV空调室内吸顶机</t>
  </si>
  <si>
    <t>1、型号/规格：格力3匹
2、日常养护，发现故障缺陷即时修复；
3、投运日期：2008.09</t>
  </si>
  <si>
    <t>1、型号/规格：多乐信DR-1382L
2、日常养护，发现故障缺陷即时修复；
3、投运日期：2017.09</t>
  </si>
  <si>
    <t>1、型号/规格：MFTZ/ABC35型
2、日常养护，补缺、发现损坏，及时更换；
3、灭火器按照消防要求换液；
4、投运日期：2017.07</t>
  </si>
  <si>
    <t>1、型号/规格：MFZ/ABC3型
2、日常养护，补缺、发现损坏，及时更换；
3、灭火器按照消防要求换液；
4、投运日期：2017.07</t>
  </si>
  <si>
    <t>1、型号/规格：3×18W格栅灯
2、完好率不低于95%；
3、日常养护，更换损坏件，线路异常等特殊情况抢修；
4、包含所对应电气线路的养护（电缆、桥架）；
5、投运日期：2008.09</t>
  </si>
  <si>
    <t>1、型号/规格：22W环形灯
2、完好率不低于95%；
3、日常养护，更换损坏件，线路异常等特殊情况抢修；
4、包含所对应电气线路的养护（电缆、桥架）；
5、投运日期：2008.09</t>
  </si>
  <si>
    <t>1、型号/规格：浙江金盾HL3-2A-8A5.5KW
2、完好率100%；
3、日常养护，发现故障缺陷即时修复；
4、投运日期：2008.09</t>
  </si>
  <si>
    <t>1、型号/规格：ABBUniGear550
2、完好率不低于98%；
3、日常养护，发现故障缺陷即时修复；
4、包含所对应电气线路的养护（电缆、桥架）；
5、投运日期：2008.09</t>
  </si>
  <si>
    <r>
      <rPr>
        <sz val="10"/>
        <color indexed="8"/>
        <rFont val="宋体"/>
        <family val="3"/>
        <charset val="134"/>
        <scheme val="minor"/>
      </rPr>
      <t>1、型号/规格：中电电气SCB10-800/10
2、完好率不低于98%；
3、日常养护，发现故障缺陷即时修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5、投运日期：2008.09</t>
    </r>
  </si>
  <si>
    <r>
      <rPr>
        <sz val="10"/>
        <color indexed="8"/>
        <rFont val="宋体"/>
        <family val="3"/>
        <charset val="134"/>
        <scheme val="minor"/>
      </rPr>
      <t>1、型号/规格：上海四通MNS
2、完好率不低于98%；
3、日常养护，发现故障缺陷即</t>
    </r>
    <r>
      <rPr>
        <sz val="10"/>
        <rFont val="宋体"/>
        <family val="3"/>
        <charset val="134"/>
        <scheme val="minor"/>
      </rPr>
      <t>时修复；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5、投运日期：2008.09</t>
    </r>
  </si>
  <si>
    <r>
      <rPr>
        <sz val="10"/>
        <color rgb="FF000000"/>
        <rFont val="宋体"/>
        <family val="3"/>
        <charset val="134"/>
        <scheme val="minor"/>
      </rPr>
      <t>1、型号/规格：星光电力12V24Ah/20HR（电池：12V-40AH18节）
2、完好率不低于98%；
3、日常养护，发现故障缺陷即时修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rgb="FF000000"/>
        <rFont val="宋体"/>
        <family val="3"/>
        <charset val="134"/>
        <scheme val="minor"/>
      </rPr>
      <t xml:space="preserve">
4、包含所对应电气线路的养护（电缆、桥架）；
5、投运日期：2008.09（2023年更换电池）</t>
    </r>
  </si>
  <si>
    <r>
      <rPr>
        <sz val="10"/>
        <color rgb="FF000000"/>
        <rFont val="宋体"/>
        <family val="3"/>
        <charset val="134"/>
        <scheme val="minor"/>
      </rPr>
      <t>1、型号/规格：YJS-37KW-B
2、完好率不低于98%；
3、日常养护，发现故障缺陷即时</t>
    </r>
    <r>
      <rPr>
        <sz val="10"/>
        <rFont val="宋体"/>
        <family val="3"/>
        <charset val="134"/>
        <scheme val="minor"/>
      </rPr>
      <t>修复；</t>
    </r>
    <r>
      <rPr>
        <sz val="10"/>
        <color rgb="FF000000"/>
        <rFont val="宋体"/>
        <family val="3"/>
        <charset val="134"/>
        <scheme val="minor"/>
      </rPr>
      <t xml:space="preserve">
4、包含所对应电气线路的养护（电缆、桥架）；
5、投运日期：2008.09</t>
    </r>
  </si>
  <si>
    <r>
      <rPr>
        <sz val="10"/>
        <color indexed="8"/>
        <rFont val="宋体"/>
        <family val="3"/>
        <charset val="134"/>
        <scheme val="minor"/>
      </rPr>
      <t>1、型号/规格：12V-65AH/10HR电池合计82节
2、完好率不低于98%；
3、日常养护，发现故障缺陷即时</t>
    </r>
    <r>
      <rPr>
        <sz val="10"/>
        <rFont val="宋体"/>
        <family val="3"/>
        <charset val="134"/>
        <scheme val="minor"/>
      </rPr>
      <t>修复；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5、投运日期：2008.09（2023年更换电池）</t>
    </r>
  </si>
  <si>
    <t>变电所安全运行</t>
  </si>
  <si>
    <t>1、型号/规格：壳体：天津索恩FV3光源：飞利浦T5-2×36W荧光灯
2、完好率不低于95%；
3、日常养护，更换损坏件，线路异常等特殊情况抢修；
4、包含所对应电气线路的养护（电缆、桥架）；
5、投运日期：2008.09</t>
  </si>
  <si>
    <t>1、型号/规格：飞利浦250W高压钠灯
2、完好率不低于95%；
3、日常养护，更换损坏件，线路异常等特殊情况抢修；
4、包含所对应电气线路的养护（电缆、桥架）；
5、投运日期：2008.09</t>
  </si>
  <si>
    <t>1、型号/规格：飞利浦400W高压钠灯
2、完好率不低于95%；
3、日常养护，更换损坏件，线路异常等特殊情况抢修；
4、包含所对应电气线路的养护（电缆、桥架）；
5、投运日期：2008.09</t>
  </si>
  <si>
    <t>1、型号/规格：浙江金盾SDS（R）-7.1 30KW
2、完好率不低于98%；
3、日常养护，发现故障缺陷即时修复；
4、包含所对应电气线路的养护（电缆、桥架）；
5、投运日期：2008.09</t>
  </si>
  <si>
    <t>1、型号/规格：MDZ/6水基2只；MFZ/ABC5干粉2只
2、日常养护，发现故障缺陷即时修复；
3、含箱内灭火器按照消防要求换液；
4、投运日期：2019.09</t>
  </si>
  <si>
    <t>1、型号/规格：不锈钢
2、日常养护，发现故障缺陷即时修复；
3、含箱内消火栓和自救盘维修；
4、投运日期：2019.09</t>
  </si>
  <si>
    <t>水成膜泡沫灭火装置</t>
  </si>
  <si>
    <t>1、型号/规格：不锈钢
2、日常养护，发现故障缺陷即时修复；
3、投运日期：2019.09</t>
  </si>
  <si>
    <t>地上式给水栓</t>
  </si>
  <si>
    <t>1、型号/规格：DN100
2、完好率100%；
3、日常养护，发现故障缺陷即时修复；
4、包含所对应管道、阀门、附件的养护；
5、投运日期：2008.09</t>
  </si>
  <si>
    <t>隧道防火卷帘门</t>
  </si>
  <si>
    <t>1、型号/规格：2500*2800
2、完好率100%；
3、日常养护，发现故障缺陷即时修复；
4、投运日期：2008.09</t>
  </si>
  <si>
    <t>1、型号/规格：双开：1815*1515、1815*2015mm
2、日常养护，及时发现缺陷、保持结构完好；插销、门锁、铰链更换维修，变形严重更换；
3、投运日期：2008.09</t>
  </si>
  <si>
    <t>1、型号/规格：不锈钢
2、完好率100%；
3、日常养护，发现故障缺陷即时修复；
4、投运日期：2008.09</t>
  </si>
  <si>
    <t>1、型号/规格：海德隆XBD80/20-100VS-30KW
2、完好率不低于98%；
3、日常养护，发现故障缺陷即时修复；
4、包含所对应电气线路的养护（电缆、桥架）；
5、投运日期：2008.09</t>
  </si>
  <si>
    <t>1、型号/规格：海德隆25LG3-10X4-1.5KW
2、完好率不低于98%；
3、日常养护，发现故障缺陷即时修复；
4、包含所对应电气线路的养护（电缆、桥架）；
5、投运日期：2008.09</t>
  </si>
  <si>
    <t>1、型号/规格：1.0MPa
2、日常养护，发现故障缺陷即时修复；
3、包含所对应管道、阀门、附件的养护；
4、投运日期：2008.09</t>
  </si>
  <si>
    <t>废水泵（南变）</t>
  </si>
  <si>
    <t>1、型号/规格：南方泵业100WQ100-15-7.5
2、完好率100%；
3、日常养护，发现故障缺陷即时修复；
4、包含所对应管道、阀门、附件的养护；
5、投运日期：2021.11</t>
  </si>
  <si>
    <t>1、型号/规格：
2、完好率100%；
3、日常养护，发现故障缺陷即时修复；
4、投运日期：2008.09</t>
  </si>
  <si>
    <t>泵房水池清淤</t>
  </si>
  <si>
    <t>消防进水管</t>
  </si>
  <si>
    <t>1、型号/规格：PE管，DN100
2、检查管道是否完好，路面有无出现渗水情况。
3、投运日期：2024.06</t>
  </si>
  <si>
    <t>1、型号/规格：格力1.5匹
2、日常养护，发现故障缺陷即时修复；
3、投运日期：2008.09</t>
  </si>
  <si>
    <t>1、型号/规格：格力2匹
2、日常养护，发现故障缺陷即时修复；
3、投运日期：2008.09</t>
  </si>
  <si>
    <r>
      <rPr>
        <sz val="10"/>
        <color indexed="8"/>
        <rFont val="宋体"/>
        <family val="3"/>
        <charset val="134"/>
        <scheme val="minor"/>
      </rPr>
      <t>1、型号/规格：ABBUniGear550
2、完好率不低于98%；
3、日常养护，发现故障缺陷即时</t>
    </r>
    <r>
      <rPr>
        <sz val="10"/>
        <rFont val="宋体"/>
        <family val="3"/>
        <charset val="134"/>
        <scheme val="minor"/>
      </rPr>
      <t>修复；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5、投运日期：2008.09</t>
    </r>
  </si>
  <si>
    <r>
      <rPr>
        <sz val="10"/>
        <color rgb="FF000000"/>
        <rFont val="宋体"/>
        <family val="3"/>
        <charset val="134"/>
        <scheme val="minor"/>
      </rPr>
      <t>1、型号/规格：无锡益能SCB10-800/10
2、完好率不低于98%；
3、日常养护，发现故障缺陷即时修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rgb="FF000000"/>
        <rFont val="宋体"/>
        <family val="3"/>
        <charset val="134"/>
        <scheme val="minor"/>
      </rPr>
      <t xml:space="preserve">
4、包含所对应电气线路的养护（电缆、桥架）；
5、投运日期：2008.09</t>
    </r>
  </si>
  <si>
    <r>
      <rPr>
        <sz val="10"/>
        <color indexed="8"/>
        <rFont val="宋体"/>
        <family val="3"/>
        <charset val="134"/>
        <scheme val="minor"/>
      </rPr>
      <t>1、型号/规格：上海四通MNS
2、完好率不低于98%；
3、日常养护，发现故障缺陷即时修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5、投运日期：2008.09</t>
    </r>
  </si>
  <si>
    <r>
      <rPr>
        <sz val="10"/>
        <color indexed="8"/>
        <rFont val="宋体"/>
        <family val="3"/>
        <charset val="134"/>
        <scheme val="minor"/>
      </rPr>
      <t>1、型号/规格：MCS2000
2、完好率不低于98%；</t>
    </r>
    <r>
      <rPr>
        <sz val="10"/>
        <rFont val="宋体"/>
        <family val="3"/>
        <charset val="134"/>
        <scheme val="minor"/>
      </rPr>
      <t xml:space="preserve">
3、日常养护，发现故障缺陷即时修复；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5、投运日期：2008.09</t>
    </r>
  </si>
  <si>
    <r>
      <rPr>
        <sz val="10"/>
        <color rgb="FF000000"/>
        <rFont val="宋体"/>
        <family val="3"/>
        <charset val="134"/>
        <scheme val="minor"/>
      </rPr>
      <t>1、型号/规格：SN12040(12v40Ah/20HR)（电池：12V-40AH18节）
2、完好率不低于98%；
3、日常养护，发现故障缺陷即时</t>
    </r>
    <r>
      <rPr>
        <sz val="10"/>
        <rFont val="宋体"/>
        <family val="3"/>
        <charset val="134"/>
        <scheme val="minor"/>
      </rPr>
      <t>修复；</t>
    </r>
    <r>
      <rPr>
        <sz val="10"/>
        <color rgb="FF000000"/>
        <rFont val="宋体"/>
        <family val="3"/>
        <charset val="134"/>
        <scheme val="minor"/>
      </rPr>
      <t xml:space="preserve">
4、包含所对应电气线路的养护（电缆、桥架）；
5、投运日期：2008.09（2025年更换电池）</t>
    </r>
  </si>
  <si>
    <t>1、型号/规格：中川EPS-37KVA-S
2、完好率不低于98%；
3、日常养护，发现故障缺陷即时修复；
4、包含所对应电气线路的养护（电缆、桥架）；
5、投运日期：2008.09</t>
  </si>
  <si>
    <r>
      <rPr>
        <sz val="10"/>
        <color indexed="8"/>
        <rFont val="宋体"/>
        <family val="3"/>
        <charset val="134"/>
        <scheme val="minor"/>
      </rPr>
      <t>1、型号/规格：易事特12V-100AH/10HR电池共计27节
2、完好率不低于98%；
3、日常养护，发现故障缺陷即</t>
    </r>
    <r>
      <rPr>
        <sz val="10"/>
        <rFont val="宋体"/>
        <family val="3"/>
        <charset val="134"/>
        <scheme val="minor"/>
      </rPr>
      <t>时修复；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5、投运日期：2008.09（2021年更换电池）</t>
    </r>
  </si>
  <si>
    <r>
      <rPr>
        <sz val="10"/>
        <color rgb="FF000000"/>
        <rFont val="宋体"/>
        <family val="3"/>
        <charset val="134"/>
        <scheme val="minor"/>
      </rPr>
      <t>1、型号/规格：百纳德电子SBW-225KVA
2、完好率不低于98%；
3、日常养护，发现故障缺</t>
    </r>
    <r>
      <rPr>
        <sz val="10"/>
        <rFont val="宋体"/>
        <family val="3"/>
        <charset val="134"/>
        <scheme val="minor"/>
      </rPr>
      <t>陷即时修复；</t>
    </r>
    <r>
      <rPr>
        <sz val="10"/>
        <color rgb="FF000000"/>
        <rFont val="宋体"/>
        <family val="3"/>
        <charset val="134"/>
        <scheme val="minor"/>
      </rPr>
      <t xml:space="preserve">
4、包含所对应电气线路的养护（电缆、桥架）；
5、投运日期：2008.09</t>
    </r>
  </si>
  <si>
    <r>
      <rPr>
        <sz val="10"/>
        <color rgb="FF000000"/>
        <rFont val="宋体"/>
        <family val="3"/>
        <charset val="134"/>
        <scheme val="minor"/>
      </rPr>
      <t>1、型号/规格：无锡益能SCB10-630/10
2、完好率不低于98%；
3、日常养护，发现故障缺陷即时修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rgb="FF000000"/>
        <rFont val="宋体"/>
        <family val="3"/>
        <charset val="134"/>
        <scheme val="minor"/>
      </rPr>
      <t xml:space="preserve">
4、包含所对应电气线路的养护（电缆、桥架）；
5、投运日期：2008.09</t>
    </r>
  </si>
  <si>
    <r>
      <rPr>
        <sz val="10"/>
        <color indexed="8"/>
        <rFont val="宋体"/>
        <family val="3"/>
        <charset val="134"/>
        <scheme val="minor"/>
      </rPr>
      <t>1、型号/规格：MCS2000
2、完好率不低于98%；
3、日常养护，发现故障缺陷即时</t>
    </r>
    <r>
      <rPr>
        <sz val="10"/>
        <rFont val="宋体"/>
        <family val="3"/>
        <charset val="134"/>
        <scheme val="minor"/>
      </rPr>
      <t>修复；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5、投运日期：2008.09</t>
    </r>
  </si>
  <si>
    <r>
      <rPr>
        <sz val="10"/>
        <color indexed="8"/>
        <rFont val="宋体"/>
        <family val="3"/>
        <charset val="134"/>
        <scheme val="minor"/>
      </rPr>
      <t>1、型号/规格：无锡星光GZDW-40Ah/15A/220V（电池：12V-40AH18节）
2、完好率不低于98%；
3、日常养护，发现故障缺陷即时修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5、投运日期：2008.09（2025年更换电池）</t>
    </r>
  </si>
  <si>
    <r>
      <rPr>
        <sz val="10"/>
        <color indexed="8"/>
        <rFont val="宋体"/>
        <family val="3"/>
        <charset val="134"/>
        <scheme val="minor"/>
      </rPr>
      <t>1、型号/规格：中川EPS-37KVA-S
2、完好率不低于98%；
3、日常养护，发现故障缺陷即时修复</t>
    </r>
    <r>
      <rPr>
        <sz val="10"/>
        <rFont val="宋体"/>
        <family val="3"/>
        <charset val="134"/>
        <scheme val="minor"/>
      </rPr>
      <t>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5、投运日期：2008.09</t>
    </r>
  </si>
  <si>
    <r>
      <rPr>
        <sz val="10"/>
        <color indexed="8"/>
        <rFont val="宋体"/>
        <family val="3"/>
        <charset val="134"/>
        <scheme val="minor"/>
      </rPr>
      <t>1、型号/规格：易事特12V-100AH/10HR电池共计27节
2、完好率不低于98%；
3、日常养护，发现故障缺陷即时修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5、投运日期：2008.09（2021年更换电池）</t>
    </r>
  </si>
  <si>
    <r>
      <rPr>
        <sz val="10"/>
        <color rgb="FF000000"/>
        <rFont val="宋体"/>
        <family val="3"/>
        <charset val="134"/>
        <scheme val="minor"/>
      </rPr>
      <t>1、型号/规格：百纳德电子SBW-225KVA
2、完好率不低于98%；
3、日常养护，发现故障缺陷即时修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rgb="FF000000"/>
        <rFont val="宋体"/>
        <family val="3"/>
        <charset val="134"/>
        <scheme val="minor"/>
      </rPr>
      <t xml:space="preserve">
4、包含所对应电气线路的养护（电缆、桥架）；
5、投运日期：2008.09</t>
    </r>
  </si>
  <si>
    <t>北变电所安全运行</t>
  </si>
  <si>
    <t>南变电所安全运行</t>
  </si>
  <si>
    <t>（一）、管理中心大楼部分</t>
  </si>
  <si>
    <t>1、型号/规格：PYHL-14AN0612/2.7KW
2、完好率100%；
3、日常养护，发现故障缺陷即时修复；
4、投运日期：2008.05</t>
  </si>
  <si>
    <t>1、型号/规格：PYHL-14AN0612/7.5KW
2、完好率100%；
3、日常养护，发现故障缺陷即时修复；
4、投运日期：2008.05</t>
  </si>
  <si>
    <t>1、型号/规格：5.5KW
2、完好率100%；
3、日常养护，发现故障缺陷即时修复；
4、投运日期：2008.05</t>
  </si>
  <si>
    <t>离心式管道风机</t>
  </si>
  <si>
    <t>1、型号/规格：GDF3.0-8/9
2、完好率100%；
3、日常养护，发现故障缺陷即时修复；
4、投运日期：2008.05</t>
  </si>
  <si>
    <t>1、型号/规格：GDF4.0-10
2、完好率100%；
3、日常养护，发现故障缺陷即时修复；
4、投运日期：2008.05</t>
  </si>
  <si>
    <t>消防柜式排烟离心风机</t>
  </si>
  <si>
    <t>1、型号/规格：HTFC-I
2、完好率100%；
3、日常养护，发现故障缺陷即时修复；
4、投运日期：2008.05</t>
  </si>
  <si>
    <t>柜机空调</t>
  </si>
  <si>
    <t>1、型号/规格：格力5匹
2、日常养护，发现故障缺陷即时修复；
3、投运日期：2024.07</t>
  </si>
  <si>
    <t>1、型号/规格：大金5匹
2、日常养护，发现故障缺陷即时修复；
3、投运日期：2008.05</t>
  </si>
  <si>
    <t>风机控制柜</t>
  </si>
  <si>
    <t>1、型号/规格：PZ30
2、完好率不低于98%；
3、日常养护，发现故障缺陷即时修复；
4、包含所对应电气线路的养护（电缆、桥架）；
5、投运日期：2008.05</t>
  </si>
  <si>
    <t>防火阀</t>
  </si>
  <si>
    <t>1、型号/规格：70℃
2、日常养护，发现故障缺陷即时修复；
3、投运日期：2008.05</t>
  </si>
  <si>
    <t>1、型号/规格：280℃
2、日常养护，发现故障缺陷即时修复；
3、投运日期：2008.05</t>
  </si>
  <si>
    <t>安全出口指示灯</t>
  </si>
  <si>
    <t>1、型号/规格：LED5W
2、完好率不低于95%；
3、日常养护，更换损坏件，线路异常等特殊情况抢修；
4、包含所对应电气线路的养护（电缆、桥架）；
5、投运日期：2018.05</t>
  </si>
  <si>
    <t>消防应急照明灯</t>
  </si>
  <si>
    <t>1、型号/规格：LED3W
2、完好率不低于95%；
3、日常养护，更换损坏件，线路异常等特殊情况抢修；
4、包含所对应电气线路的养护（电缆、桥架）；
5、投运日期：2018.05</t>
  </si>
  <si>
    <t>1、型号/规格：不锈钢
2、日常养护，发现故障缺陷即时修复；
3、含箱内灭火器按照消防要求换液；
4、投运日期：2008.05</t>
  </si>
  <si>
    <t>1、型号/规格：不锈钢
2、日常养护，发现故障缺陷即时修复；
3、含箱内消火栓和水龙带维修；
4、投运日期：2008.05</t>
  </si>
  <si>
    <t>消防广播</t>
  </si>
  <si>
    <t>1、型号/规格：LM2-VCP06A
2、日常养护，检查设备运行状态，定期清除表面灰尘；
3、包含所对应电气线路的养护（电缆、桥架）；
4、投运日期：2018.05</t>
  </si>
  <si>
    <t>点型光电感烟火灾探测器</t>
  </si>
  <si>
    <t>1、型号/规格：JTY-GD-501
2、日常养护，检查设备运行状态，定期清除表面灰尘；
3、包含所对应电气线路的养护（电缆、桥架）；
4、投运日期：2018.05</t>
  </si>
  <si>
    <t>点型感温火灾探测器</t>
  </si>
  <si>
    <t>1、型号/规格：JTW-ZD-501
2、日常养护，检查设备运行状态，定期清除表面灰尘；
3、包含所对应电气线路的养护（电缆、桥架）；
4、投运日期：2018.05</t>
  </si>
  <si>
    <t>手动报警按钮</t>
  </si>
  <si>
    <t>1、型号/规格：J-SAP-502
2、日常养护，检查设备运行状态，定期清除表面灰尘；
3、包含所对应电气线路的养护（电缆、桥架）；
4、投运日期：2018.05</t>
  </si>
  <si>
    <t>声光报警器</t>
  </si>
  <si>
    <t>1、型号/规格：SM501
2、日常养护，检查设备运行状态，定期清除表面灰尘；
3、包含所对应电气线路的养护（电缆、桥架）；
4、投运日期：2018.05</t>
  </si>
  <si>
    <t>紧急启停按钮</t>
  </si>
  <si>
    <t>1、型号/规格：SK502
2、日常养护，检查设备运行状态，定期清除表面灰尘；
3、包含所对应电气线路的养护（电缆、桥架）；
4、投运日期：2018.05</t>
  </si>
  <si>
    <t>气体喷洒指示灯</t>
  </si>
  <si>
    <t>1、型号/规格：MD501
2、完好率不低于95%；
3、日常养护，更换损坏件，线路异常等特殊情况抢修；
4、包含所对应电气线路的养护（电缆、桥架）；
5、投运日期：2018.05</t>
  </si>
  <si>
    <t>火灾报警控制器</t>
  </si>
  <si>
    <t>1、型号/规格：JB-QT-503
2、日常养护，检查主机运行状态、定期备份系统数据、测试主备供电源切换；
3、包含系统测试、联动设备检查。对应电气线路的养护（电缆、桥架）；
4、投运日期：2018.05</t>
  </si>
  <si>
    <t>气体灭火控制器</t>
  </si>
  <si>
    <t>1、型号/规格：JB-QB-MK501
2、日常养护，检查主机运行状态、定期备份系统数据、测试主备供电源切换；
3、包含系统测试、联动设备检查。对应电气线路的养护（电缆、桥架）；
4、投运日期：2018.05</t>
  </si>
  <si>
    <t>气体灭火装置</t>
  </si>
  <si>
    <t>1、型号/规格：钢瓶
2、日常养护，定期检查气体灭火装置；
3、按照消防要求换气；
4、投运日期：2008.05</t>
  </si>
  <si>
    <t>1、型号/规格：2×36W荧光灯
2、完好率不低于95%；
3、日常养护，更换损坏件，线路异常等特殊情况抢修；
4、包含所对应电气线路的养护（电缆、桥架）；
5、投运日期：2008.05</t>
  </si>
  <si>
    <t>动力配电箱</t>
  </si>
  <si>
    <t>1、型号/规格：非标定制（施耐德元器件）
2、完好率不低于98%；
3、日常养护，发现故障缺陷即时修复；
4、包含所对应电气线路的养护（电缆、桥架）；
5、投运日期：2008.05</t>
  </si>
  <si>
    <t>喷淋泵控制柜</t>
  </si>
  <si>
    <t>稳压泵控制柜</t>
  </si>
  <si>
    <t>1、型号/规格：非标定制
2、完好率不低于98%；
3、日常养护，发现故障缺陷即时修复；
4、包含所对应电气线路的养护（电缆、桥架）；
5、投运日期：2008.05</t>
  </si>
  <si>
    <t>1、型号/规格：凯泉XBD6/30-125-220-37KW
2、完好率100%；
3、日常养护，发现故障缺陷即时修复；
4、包含所对应管道、阀门、附件的养护；
5、投运日期：2008.05</t>
  </si>
  <si>
    <t>喷淋泵</t>
  </si>
  <si>
    <t>1、型号/规格：凯泉XBD5.2/15-80-220-15KW
2、完好率100%；
3、日常养护，发现故障缺陷即时修复；
4、包含所对应管道、阀门、附件的养护；
5、投运日期：2008.05</t>
  </si>
  <si>
    <t>1、型号/规格：凯泉KQP32-4-8*7-1.5KW
2、完好率100%；
3、日常养护，发现故障缺陷即时修复；
4、包含所对应管道、阀门、附件的养护；
5、投运日期：2008.05</t>
  </si>
  <si>
    <t>1、型号/规格：1.0MPa
2、日常养护，发现故障缺陷即时修复；
3、包含所对应管道、阀门、附件的养护；
4、投运日期：2018.05</t>
  </si>
  <si>
    <t>1、型号/规格：65WQ25-14-2.2
2、完好率100%；
3、日常养护，发现故障缺陷即时修复；
4、包含所对应管道、阀门、附件的养护；
5、投运日期：2021.10</t>
  </si>
  <si>
    <t>消防泵房废水池清淤</t>
  </si>
  <si>
    <t>1、长*宽*淤泥高：1.5*1.6*0.9m
2、定期疏通、清淤，保持畅通
3、清淤不少于1次/年、淤泥规范清运。</t>
  </si>
  <si>
    <t>地下车库出入口废水池清淤</t>
  </si>
  <si>
    <t>变电所门口废水池清淤</t>
  </si>
  <si>
    <t>气体灭火室门口废水池清淤</t>
  </si>
  <si>
    <t>1、型号/规格：格力KFR-72LW
2、日常养护，发现故障缺陷即时修复；
3、投运日期：2008.05</t>
  </si>
  <si>
    <t>1、型号/规格：大金RF12.3W/YV
2、日常养护，发现故障缺陷即时修复；
3、投运日期：2008.05</t>
  </si>
  <si>
    <t>1、型号/规格：3kg
2、日常养护，补缺、发现损坏，更换；
3、灭火器按照消防要求换液；
4、投运日期：2023.01</t>
  </si>
  <si>
    <t>1、型号/规格：JXF
2、完好率不低于98%；
3、日常养护，发现故障缺陷即时修复；
4、包含所对应电气线路的养护（电缆、桥架）；
5、投运日期：2008.05</t>
  </si>
  <si>
    <t>1、型号/规格：1×36W荧光灯
2、完好率不低于95%；
3、日常养护，更换损坏件，线路异常等特殊情况抢修；
4、包含所对应电气线路的养护（电缆、桥架）；
5、投运日期：2008.05</t>
  </si>
  <si>
    <t>1、型号/规格：4KW
2、完好率100%；
3、日常养护，发现故障缺陷即时修复；
4、投运日期：2008.05</t>
  </si>
  <si>
    <r>
      <rPr>
        <sz val="10"/>
        <color rgb="FF000000"/>
        <rFont val="宋体"/>
        <family val="3"/>
        <charset val="134"/>
        <scheme val="minor"/>
      </rPr>
      <t>1、型号/规格：KYN28A-12
2、完好率不低于98%；
3、日常养护，发现故障缺陷即时</t>
    </r>
    <r>
      <rPr>
        <sz val="10"/>
        <rFont val="宋体"/>
        <family val="3"/>
        <charset val="134"/>
        <scheme val="minor"/>
      </rPr>
      <t>修复；</t>
    </r>
    <r>
      <rPr>
        <sz val="10"/>
        <color rgb="FF000000"/>
        <rFont val="宋体"/>
        <family val="3"/>
        <charset val="134"/>
        <scheme val="minor"/>
      </rPr>
      <t xml:space="preserve">
4、包含所对应电气线路的养护（电缆、桥架）；
5、投运日期：2008.05</t>
    </r>
  </si>
  <si>
    <r>
      <rPr>
        <sz val="10"/>
        <color indexed="8"/>
        <rFont val="宋体"/>
        <family val="3"/>
        <charset val="134"/>
        <scheme val="minor"/>
      </rPr>
      <t>1、型号/规格：SCB10-500/10
2、完好率不低于98%；
3、日常养护，发现故障缺陷即时</t>
    </r>
    <r>
      <rPr>
        <sz val="10"/>
        <rFont val="宋体"/>
        <family val="3"/>
        <charset val="134"/>
        <scheme val="minor"/>
      </rPr>
      <t>修复；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5、投运日期：2008.05</t>
    </r>
  </si>
  <si>
    <r>
      <rPr>
        <sz val="10"/>
        <color rgb="FF000000"/>
        <rFont val="宋体"/>
        <family val="3"/>
        <charset val="134"/>
        <scheme val="minor"/>
      </rPr>
      <t>1、型号/规格：GCK
2、完好率不低于98%；
3、日常养护，发现故障缺陷即时</t>
    </r>
    <r>
      <rPr>
        <sz val="10"/>
        <rFont val="宋体"/>
        <family val="3"/>
        <charset val="134"/>
        <scheme val="minor"/>
      </rPr>
      <t>修复；</t>
    </r>
    <r>
      <rPr>
        <sz val="10"/>
        <color rgb="FF000000"/>
        <rFont val="宋体"/>
        <family val="3"/>
        <charset val="134"/>
        <scheme val="minor"/>
      </rPr>
      <t xml:space="preserve">
4、包含所对应电气线路的养护（电缆、桥架）；
5、投运日期：2008.05</t>
    </r>
  </si>
  <si>
    <r>
      <rPr>
        <sz val="10"/>
        <color rgb="FF000000"/>
        <rFont val="宋体"/>
        <family val="3"/>
        <charset val="134"/>
        <scheme val="minor"/>
      </rPr>
      <t>1、型号/规格：FM-20AH（电池：12V-20AH18节）
2、完好率不低于98%；
3、日常养护，发现故障缺陷即时</t>
    </r>
    <r>
      <rPr>
        <sz val="10"/>
        <rFont val="宋体"/>
        <family val="3"/>
        <charset val="134"/>
        <scheme val="minor"/>
      </rPr>
      <t>修复；</t>
    </r>
    <r>
      <rPr>
        <sz val="10"/>
        <color rgb="FF000000"/>
        <rFont val="宋体"/>
        <family val="3"/>
        <charset val="134"/>
        <scheme val="minor"/>
      </rPr>
      <t xml:space="preserve">
4、包含所对应电气线路的养护（电缆、桥架）；
5、投运日期：2008.05（2025年更换电池）</t>
    </r>
  </si>
  <si>
    <t>二、主要设备房安全运维管理</t>
  </si>
  <si>
    <t>消防控制中心运维值班</t>
  </si>
  <si>
    <t>按照2024年9月1日执行的《无锡市消防条例》第四十二条要求：设有消防控制室的单位应当实行二十四小时值班制度，每班值班力量不少于两人；能够通过消防设施联网实时监测、预警，实现远程操作消防控制室所有设备控制功能的，可以实行单人值班。</t>
  </si>
  <si>
    <t>隧道照明</t>
  </si>
  <si>
    <t>1、型号/规格：光源：飞利浦150W高压钠灯
2、完好率不低于95%；
3、日常养护，更换损坏件，线路异常等特殊情况抢修；
4、包含所对应电气线路的养护（电缆、桥架）；
5、投运日期：2008.09</t>
  </si>
  <si>
    <t>1、型号/规格：70W壁灯
2、完好率不低于95%；
3、日常养护，更换损坏件，线路异常等特殊情况抢修；
4、包含所对应电气线路的养护（电缆、桥架）；
5、投运日期：2008.09</t>
  </si>
  <si>
    <t>隧道照明
（慢车道）</t>
  </si>
  <si>
    <t>1、型号/规格：LED40W
2、完好率不低于95%；
3、日常养护，更换损坏件，线路异常等特殊情况抢修；
4、包含所对应电气线路的养护（电缆、桥架）；
5、投运日期：2008.09</t>
  </si>
  <si>
    <r>
      <rPr>
        <sz val="10"/>
        <color indexed="8"/>
        <rFont val="宋体"/>
        <family val="3"/>
        <charset val="134"/>
        <scheme val="minor"/>
      </rPr>
      <t>1、型号/规格：无缝钢管</t>
    </r>
    <r>
      <rPr>
        <sz val="10"/>
        <color rgb="FF000000"/>
        <rFont val="宋体"/>
        <family val="3"/>
        <charset val="134"/>
        <scheme val="minor"/>
      </rPr>
      <t>φ</t>
    </r>
    <r>
      <rPr>
        <sz val="10"/>
        <color indexed="8"/>
        <rFont val="宋体"/>
        <family val="3"/>
        <charset val="134"/>
        <scheme val="minor"/>
      </rPr>
      <t xml:space="preserve">219×8/限高4.5米、宽度12米；
2、日常养护：检查地基、连接螺栓是否牢固。高杆主体结构有无变形；限高数值应清晰可见，如褪色模糊需更换。反光膜无损坏、脱落； 
3、投运日期：2018.10;   </t>
    </r>
  </si>
  <si>
    <t>1、型号/规格：3*18W荧光灯
2、完好率不低于95%；
3、日常养护，更换损坏件，线路异常等特殊情况抢修；
4、包含所对应电气线路的养护（电缆、桥架）；
5、投运日期：2008.09</t>
  </si>
  <si>
    <t>1、型号/规格：0.25KW
2、完好率100%；
3、日常养护，发现故障缺陷即时修复；
4、投运日期：2008.09</t>
  </si>
  <si>
    <t>1、型号/规格：300WQ720-12-45
2、完好率100%；
3、日常养护，发现故障缺陷即时修复；
4、包含所对应管道、阀门、附件的养护；
5、投运日期：2008.09</t>
  </si>
  <si>
    <t>1、型号/规格：200WQ220-12-11
2、完好率100%；
3、日常养护，发现故障缺陷即时修复；
4、包含所对应管道、阀门、附件的养护；
5、投运日期：2008.09</t>
  </si>
  <si>
    <t>集水池清淤</t>
  </si>
  <si>
    <t>1、长*宽*淤泥高：8.15*6.6*0.9m
2、定期疏通、清淤，保持畅通
3、清淤不少于1次/年、淤泥规范清运。</t>
  </si>
  <si>
    <t>1、型号/规格：2100*1000
2、日常养护，发现故障缺陷即时修复；
3、投运日期：2008.09</t>
  </si>
  <si>
    <t>1、型号/规格：18W
2、完好率不低于95%；
3、日常养护，更换损坏件，线路异常等特殊情况抢修；
4、包含所对应电气线路的养护（电缆、桥架）；
5、投运日期：2008.09</t>
  </si>
  <si>
    <t>1、型号/规格：非标定制（施耐德元器件）
2、完好率不低于98%；
3、日常养护，及时发现故障缺陷即时修复；
4、包含所对应电气线路的养护（电缆、桥架）；
5、投运日期：2008.09</t>
  </si>
  <si>
    <t>1、型号/规格：200JYWQ400-7-15
2、完好率100%；
3、日常养护，及时发现故障缺陷即时修复；
4、包含所对应管道、阀门、附件的养护；
5、投运日期：2008.09</t>
  </si>
  <si>
    <t>1、型号/规格：φ1000
2、完好率100%；
3、日常养护，及时发现故障缺陷即时修复；
4、包含所对应管道疏通、养护；
5、投运日期：2008.09</t>
  </si>
  <si>
    <t>1、长*宽*淤泥高：8.7*4.2*0.9m
2、定期疏通、清淤，保持畅通
3、清淤不少于1次/年、淤泥规范清运。</t>
  </si>
  <si>
    <t>1、型号/规格：2100*1000
2、日常养护，及时发现故障缺陷即时修复；
3、投运日期：2008.09</t>
  </si>
  <si>
    <t>1、型号/规格：CD2
2、完好率100%；
3、日常养护，及时发现故障缺陷即时修复；
4、每年进行安全检查1次。
5、投运日期：2008.09</t>
  </si>
  <si>
    <t>1、型号/规格：亚克力LED
2、完好率不低于95%；
3、日常养护，更换损坏件，线路异常等特殊情况抢修；包含所对应电气线路的养护（电缆、桥架）；
4、投运日期：2023.12</t>
  </si>
  <si>
    <r>
      <rPr>
        <sz val="10"/>
        <color indexed="8"/>
        <rFont val="宋体"/>
        <family val="3"/>
        <charset val="134"/>
        <scheme val="minor"/>
      </rPr>
      <t>1、型号/规格：无缝钢管</t>
    </r>
    <r>
      <rPr>
        <sz val="10"/>
        <color rgb="FF000000"/>
        <rFont val="宋体"/>
        <family val="3"/>
        <charset val="134"/>
        <scheme val="minor"/>
      </rPr>
      <t>φ</t>
    </r>
    <r>
      <rPr>
        <sz val="10"/>
        <color indexed="8"/>
        <rFont val="宋体"/>
        <family val="3"/>
        <charset val="134"/>
        <scheme val="minor"/>
      </rPr>
      <t xml:space="preserve">219×8/限高4.5米、宽度12米；
2、日常养护，检查地基、连接螺栓是否牢固。高杆主体结构有无变形；限高数值应清晰可见，如褪色模糊需更换。反光膜无损坏、脱落； 
4、投运日期：2018.10;   </t>
    </r>
  </si>
  <si>
    <t>1、型号/规格：36W
2、完好率不低于95%；
3、日常养护，更换损坏件，线路异常等特殊情况抢修；
4、包含所对应电气线路的养护（电缆、桥架）；
5、投运日期：2008.09</t>
  </si>
  <si>
    <t>1、型号/规格：300WQ990-12-45
2、完好率100%；
3、日常养护，发现故障缺陷即时修复；
4、包含所对应管道、阀门、附件的养护；
5、投运日期：2008.09</t>
  </si>
  <si>
    <r>
      <rPr>
        <sz val="10"/>
        <color indexed="8"/>
        <rFont val="宋体"/>
        <family val="3"/>
        <charset val="134"/>
        <scheme val="minor"/>
      </rPr>
      <t>1、型号/规格：</t>
    </r>
    <r>
      <rPr>
        <sz val="10"/>
        <color rgb="FF000000"/>
        <rFont val="宋体"/>
        <family val="3"/>
        <charset val="134"/>
        <scheme val="minor"/>
      </rPr>
      <t>φ</t>
    </r>
    <r>
      <rPr>
        <sz val="10"/>
        <color indexed="8"/>
        <rFont val="宋体"/>
        <family val="3"/>
        <charset val="134"/>
        <scheme val="minor"/>
      </rPr>
      <t>1000
2、完好率100%；
3、日常养护，发现故障缺陷即时修复；
4、包含所对应管道疏通、养护；
5、投运日期：2008.09</t>
    </r>
  </si>
  <si>
    <t>1、长*宽*淤泥高：12*3*0.9m
2、定期疏通、清淤，保持畅通
3、清淤不少于1次/年、淤泥规范清运。</t>
  </si>
  <si>
    <t>1、管道规格：DN400
2、日常养护，定期疏通、清淤，保持畅通；疏通不少于1次/年、淤泥规范清运。
3、投运日期：2008.09</t>
  </si>
  <si>
    <t>（一）、人行通道部分</t>
  </si>
  <si>
    <t>通道照明</t>
  </si>
  <si>
    <t>1、型号/规格：TLD-36W/54-765 荧光灯
2、完好率不低于95%；
3、日常养护，线路异常等特殊情况抢修；
4、包含所对应电气线路的养护（电缆、桥架）；
5、投运日期：2008.09</t>
  </si>
  <si>
    <t>照明控制箱</t>
  </si>
  <si>
    <t>水泵控制箱</t>
  </si>
  <si>
    <t>1、型号/规格：50WQ15-15-1.5
2、完好率100%；
3、日常养护，发现故障缺陷即时修复；
4、包含所对应管道、阀门、附件的养护；
5、投运日期：2021.10</t>
  </si>
  <si>
    <t>不锈钢箱门</t>
  </si>
  <si>
    <t>1、型号/规格：不锈钢
2、日常养护，发现故障缺陷即时修复；
3、投运日期：2008.09</t>
  </si>
  <si>
    <t>1、长*宽*淤泥高：1.8*1.8*0.9m
2、定期疏通、清淤，保持畅通
3、清淤不少于1次/年、淤泥规范清运。</t>
  </si>
  <si>
    <t>（三）、隧道巡查</t>
  </si>
  <si>
    <t>（一）、日常设施设备巡视</t>
  </si>
  <si>
    <t>（二）、定期专项检查</t>
  </si>
  <si>
    <t>1、型号/规格：LED长1200mm 一体灯
2、完好率不低于95%；
3、日常养护，更换损坏件，线路异常等特殊情况抢修；
4、包含所对应电气线路的养护（电缆、桥架）；
5、投运日期：2019.08</t>
  </si>
  <si>
    <t>1、型号/规格：0.25kw
2、完好率100%；
3、日常养护，发现故障缺陷即时修复；
4、投运日期：2008.09</t>
  </si>
  <si>
    <t>1、型号/规格：嵌入式LED3W
2、完好率不低于95%；
3、日常养护，更换损坏件，线路异常等特殊情况抢修；
4、包含所对应电气线路的养护（电缆、桥架）；
5、投运日期：2019.05</t>
  </si>
  <si>
    <t>1、型号/规格：70W高压钠灯
2、完好率不低于95%；
3、日常养护，更换损坏件，线路异常等特殊情况抢修；
4、包含所对应电气线路的养护（电缆、桥架）；
5、投运日期：2019.05</t>
  </si>
  <si>
    <t>隧道应急照明</t>
  </si>
  <si>
    <t>1、型号/规格：250W高压钠灯
2、完好率不低于95%；
3、日常养护，更换损坏件，线路异常等特殊情况抢修；
4、包含所对应电气线路的养护（电缆、桥架）；
5、投运日期：2019.05</t>
  </si>
  <si>
    <t>1、型号/规格：亚克力LED
2、完好率不低于95%；
3、日常养护，更换损坏件，线路异常等特殊情况抢修；
4、包含所对应电气线路的养护（电缆、桥架）；
5、投运日期：2019.05</t>
  </si>
  <si>
    <t>1、型号/规格：GGD2(800*600*2000)
2、完好率不低于98%；
3、日常养护，发现故障缺陷即时修复；
4、包含所对应电气线路的养护（电缆、桥架）；
5、投运日期：2019.05</t>
  </si>
  <si>
    <t>1、型号/规格：PZ30型
2、完好率不低于98%；
3、日常养护，发现故障缺陷即时修复；
4、包含所对应电气线路的养护（电缆、桥架）；
5、投运日期：2019.05</t>
  </si>
  <si>
    <t>1、型号/规格：不锈钢1200*850（双开门）；
2、日常养护，及时发现缺陷、保持结构完好；插销、门锁、铰链更换维修，变形严重更换；
3、投运日期：2019.05</t>
  </si>
  <si>
    <t>1、型号/规格：MDZ/6水基2只；MFZ/ABC5干粉2只650*400*200
2、日常养护，发现故障缺陷即时修复；
3、含箱内灭火器按照消防要求换液；
4、投运日期：2019.05</t>
  </si>
  <si>
    <t>1、型号/规格：立柜式JB-QG-5050
2、日常养护，检查主机运行状态、定期备份系统数据、测试主备供电源切换；每月系统测试、联动设备检查。包含所对应电气线路的养护（电缆、桥架）；
3、投运日期：2019.05</t>
  </si>
  <si>
    <t>电气火灾监控现场探测器</t>
  </si>
  <si>
    <t>1、型号/规格：XE3122D
2、日常养护，检查主机运行状态、各部件进行了外观检查；每月检查主机的数据接收和事件记录；包含所对应电气线路的养护（电缆、桥架）；
3、投运日期：2019.05</t>
  </si>
  <si>
    <t>系统</t>
  </si>
  <si>
    <t>双波长火焰探测器</t>
  </si>
  <si>
    <t>1、型号/规格：A705/IR2
2、日常养护，检查设备运行状态，定期清除表面灰尘；
3、包含所对应电气线路的养护（电缆、桥架）；
4、投运日期：2019.05</t>
  </si>
  <si>
    <t>1、型号/规格：J-SAP-502
2、日常养护，检查设备运行状态，定期清除表面灰尘；
3、包含所对应电气线路的养护（电缆、桥架）；
4、投运日期：2019.05</t>
  </si>
  <si>
    <t>1、型号/规格：SM501
2、日常养护，检查设备运行状态，定期清除表面灰尘；
3、包含所对应电气线路的养护（电缆、桥架）；
4、投运日期：2019.05</t>
  </si>
  <si>
    <t>感温光纤主机</t>
  </si>
  <si>
    <t>1、型号/规格：JTW-DTS-SENSOR
2、日常养护，检查主机运行状态、各部件进行了外观检查；每月检查主机的数据接收和事件记录；
3、包含感温光纤的养护（GTH-01 650米）；
4、投运日期：2019.05</t>
  </si>
  <si>
    <t>检修配电箱</t>
  </si>
  <si>
    <t>1、型号/规格：PZ30型
2、完好率不低于98%；
3、日常养护，检查、定期检查维护、及时发现故障缺陷即时修复；
4、包含所对应电气线路的养护（电缆、桥架）；
5、投运日期：2019.05</t>
  </si>
  <si>
    <t>1、型号/规格：密闭防水吸顶灯32W
2、完好率不低于95%；
3、日常养护，更换损坏件，线路异常等特殊情况抢修；
4、包含所对应电气线路的养护（电缆、桥架）；
5、投运日期：2019.05</t>
  </si>
  <si>
    <t>1、型号/规格：JTW-ZD-501
2、日常养护，检查设备运行状态，定期清除表面灰尘；
3、包含所对应电气线路的养护（电缆、桥架）；
4、投运日期：2019.05</t>
  </si>
  <si>
    <t>1、型号/规格：GGD2(2200*600*600)
2、完好率不低于98%；
3、日常养护，发现故障缺陷即时修复；
4、包含所对应电气线路的养护（电缆、桥架）；
5、投运日期：2019.05</t>
  </si>
  <si>
    <t>配电箱ALRD</t>
  </si>
  <si>
    <t>1、型号/规格：PLM(800*600*250)
2、完好率不低于98%；
3、日常养护，发现故障缺陷即时修复；
4、包含所对应电气线路的养护（电缆、桥架）；
5、投运日期：2019.05</t>
  </si>
  <si>
    <t>EPS电池箱</t>
  </si>
  <si>
    <t>1、型号/规格：10KW（电池：12V/65AH16节）
2、完好率不低于98%；
3、日常养护，发现故障缺陷即时修复；
4、包含所对应电气线路的养护（电缆、桥架）；
5、投运日期：2019.05（2025年更换电池）</t>
  </si>
  <si>
    <t>1、型号/规格：1KW（电池：12V/65AH2节）
2、完好率不低于98%；
3、日常养护，发现故障缺陷即时修复；
4、包含所对应电气线路的养护（电缆、桥架）；
5、投运日期：2019.05（2025年更换电池）</t>
  </si>
  <si>
    <t>1、型号/规格：0.5KW(电池：12V/38AH2节）
2、完好率不低于98%；
3、日常养护，发现故障缺陷即时修复；
4、包含所对应电气线路的养护（电缆、桥架）；
5、投运日期：2019.05（2025年更换电池）</t>
  </si>
  <si>
    <t>1、型号/规格：350WQ-1200-18-90
2、完好率100%；
3、日常养护，发现故障缺陷即时修复；
4、包含所对应管道、阀门、附件的养护；
5、投运日期：2019.05</t>
  </si>
  <si>
    <t>机械格栅</t>
  </si>
  <si>
    <t>1、型号/规格：渠宽2m，渠深1.9m，设备宽1.5m，格缝20mm
2、完好率100%；
3、日常养护，清理格栅、检查运行状况、润滑部件；格栅条、驱动装置、电气系统养护；
4、投运日期：2019.05</t>
  </si>
  <si>
    <t>1、型号/规格：1kw
2、完好率100%；
3、日常养护，发现故障缺陷即时修复；
4、投运日期：2019.05</t>
  </si>
  <si>
    <t>排风机</t>
  </si>
  <si>
    <t>1、型号/规格：0.12kw
2、完好率100%；
3、日常养护，发现故障缺陷即时修复；
4、投运日期：2019.05</t>
  </si>
  <si>
    <t>1、型号/规格：φ1000
2、完好率100%；
3、日常养护，发现故障缺陷即时修复；
4、包含所对应管道疏通、养护；
5、投运日期：2019.05</t>
  </si>
  <si>
    <t>1、长*宽*淤泥高：11*7.5*0.9m
2、定期疏通、清淤，保持畅通
3、清淤不少于1次/年、淤泥规范清运。</t>
  </si>
  <si>
    <t>1、日常养护，定期疏通、清淤，保持畅通；清淤不少于1次/年、淤泥规范清运。
2、投运日期：2019.05</t>
  </si>
  <si>
    <t>排水边沟清淤</t>
  </si>
  <si>
    <t>1、型号/规格：N=3+0.4KW
2、完好率100%；
3、日常养护，发现故障缺陷即时修复；每年进行安全检查1次。
4、投运日期：2019.05</t>
  </si>
  <si>
    <t>1、型号/规格：多乐信DR-1382L
2、完好率100%；
3、日常养护，发现故障缺陷即时修复；
4、投运日期：2019.05</t>
  </si>
  <si>
    <t>1、型号/规格：海信5匹
2、日常养护，发现故障缺陷即时修复；
3、投运日期：2019.05</t>
  </si>
  <si>
    <t>1、型号/规格：MFZ/ABC3型
2、日常养护，补缺、发现损坏，及时更换；
3、灭火器按照消防要求换液；
4、投运日期：2019.05</t>
  </si>
  <si>
    <t>2、变电所设施日常养护</t>
  </si>
  <si>
    <t>照明配电箱</t>
  </si>
  <si>
    <t>1、型号/规格：PZ30
2、完好率不低于98%；
3、日常养护，发现故障缺陷即时修复；
4、包含所对应电气线路的养护（电缆、桥架）；
5、投运日期：2019.05</t>
  </si>
  <si>
    <t>1、型号/规格：2×36W LED
2、完好率不低于95%；
3、日常养护，更换损坏件，线路异常等特殊情况抢修；
4、包含所对应电气线路的养护（电缆、桥架）；
5、投运日期：2019.05</t>
  </si>
  <si>
    <t>1、型号/规格：0.5kw
2、完好率100%；
3、日常养护，发现故障缺陷即时修复；
4、投运日期：2019.05</t>
  </si>
  <si>
    <t>1、型号/规格：UniGear550
2、完好率不低于98%；
3、日常养护，发现故障缺陷即时修复；
4、包含所对应电气线路的养护（电缆、桥架）；
5、投运日期：2019.05</t>
  </si>
  <si>
    <r>
      <rPr>
        <sz val="10"/>
        <color indexed="8"/>
        <rFont val="宋体"/>
        <family val="3"/>
        <charset val="134"/>
        <scheme val="minor"/>
      </rPr>
      <t>1、型号/规格：SCB10-500KVA/10KV/0.4KVDyn1110±2x2.5%,
2、完好率不低于98%；
3、日常养护，发现故障缺陷即时</t>
    </r>
    <r>
      <rPr>
        <sz val="10"/>
        <rFont val="宋体"/>
        <family val="3"/>
        <charset val="134"/>
        <scheme val="minor"/>
      </rPr>
      <t>修复；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5、投运日期：2019.05</t>
    </r>
  </si>
  <si>
    <r>
      <rPr>
        <sz val="10"/>
        <color rgb="FF000000"/>
        <rFont val="宋体"/>
        <family val="3"/>
        <charset val="134"/>
        <scheme val="minor"/>
      </rPr>
      <t>1、型号/规格：MNS
2、完好率不低于98%；
3、日常养护，发现故障缺陷即时修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rgb="FF000000"/>
        <rFont val="宋体"/>
        <family val="3"/>
        <charset val="134"/>
        <scheme val="minor"/>
      </rPr>
      <t xml:space="preserve">
4、包含所对应电气线路的养护（电缆、桥架）；
5、投运日期：2019.05</t>
    </r>
  </si>
  <si>
    <r>
      <rPr>
        <sz val="10"/>
        <color indexed="8"/>
        <rFont val="宋体"/>
        <family val="3"/>
        <charset val="134"/>
        <scheme val="minor"/>
      </rPr>
      <t>1、型号/规格：GZDW-B20Ah（电池：12V-17AH18节）
2、完好率不低于98%；
3、日常养护，发现故障缺陷即时</t>
    </r>
    <r>
      <rPr>
        <sz val="10"/>
        <rFont val="宋体"/>
        <family val="3"/>
        <charset val="134"/>
        <scheme val="minor"/>
      </rPr>
      <t>修复；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5、投运日期：2019.05（2023年更换电池）</t>
    </r>
  </si>
  <si>
    <t>柴油发电机</t>
  </si>
  <si>
    <t>1、型号/规格：苏州爱瓦特AG-C550
2、完好率不低于98%；
3、日常养护，检查外观、机油、燃油、电池，每周试运行；按规定时间更换滤清、机油、冷缺液等；
4、投运日期：2019.05</t>
  </si>
  <si>
    <t>发电机用柴油</t>
  </si>
  <si>
    <t>三、隧道巡查</t>
  </si>
  <si>
    <t>四、主要设备房安全运维管理</t>
  </si>
  <si>
    <t>1、型号/规格：10W,IP65;1.2m
2、完好率不低于95%；
3、日常养护，更换损坏件，线路异常等特殊情况抢修；
4、包含所对应电气线路的养护（电缆、桥架）；
5、投运日期：2024.05</t>
  </si>
  <si>
    <t xml:space="preserve">隧道应急照明 </t>
  </si>
  <si>
    <t>1、型号/规格：T5 荧光灯 2*28W
2、完好率不低于95%；
3、日常养护，更换损坏件，线路异常等特殊情况抢修；
4、包含所对应电气线路的养护（电缆、桥架）；
5、投运日期：2019.05</t>
  </si>
  <si>
    <t>1、型号/规格：30W,IP65;1.0m灯长
2、完好率不低于95%；
3、日常养护，更换损坏件，线路异常等特殊情况抢修；
4、包含所对应电气线路的养护（电缆、桥架）；
5、投运日期：2024.05</t>
  </si>
  <si>
    <t>1、型号/规格：40W,IP65;1.0m灯长
2、完好率不低于95%；
3、日常养护，更换损坏件，线路异常等特殊情况抢修；
4、包含所对应电气线路的养护（电缆、桥架）；
5、投运日期：2024.05</t>
  </si>
  <si>
    <t>1、型号/规格：120W,IP65;1.0m灯长
2、完好率不低于95%；
3、日常养护，更换损坏件，线路异常等特殊情况抢修；
4、包含所对应电气线路的养护（电缆、桥架）；
5、投运日期：2024.05</t>
  </si>
  <si>
    <t>1、型号/规格：GGD2(800**600*250)
2、完好率不低于98%；
3、日常养护，发现故障缺陷即时修复；
4、包含所对应电气线路的养护（电缆、桥架）；
5、投运日期：2019.05</t>
  </si>
  <si>
    <t>防水型插座箱</t>
  </si>
  <si>
    <t>1、型号/规格：10KW（电池：12V65AH16节）
2、完好率不低于98%；
3、日常养护，发现故障缺陷即时修复；
4、包含所对应电气线路的养护（电缆、桥架）；
5、投运日期：2019.05（2025年更换电池）</t>
  </si>
  <si>
    <t>1、型号/规格：直径630mm，出口风速39.4m/s，推力549N，推功比≥29.7N/KW,可逆转，耐高温250度/1h，带2D消声器
2、完好率不低于98%；
3、日常养护，发现故障缺陷即时修复；
4、包含所对应电气线路的养护（电缆、桥架）；
5、投运日期：2019.05</t>
  </si>
  <si>
    <t>1、型号/规格：MDZ/6水基2只；MFZ/ABC5干粉2只650*700*200
2、日常养护，发现故障缺陷即时修复；
3、含箱内灭火器按照消防要求换液；
4、投运日期：2019.05</t>
  </si>
  <si>
    <t>1、型号/规格：不锈钢
2、日常养护，发现故障缺陷即时修复；
3、含箱内消火栓和自救盘维修；
4、投运日期：2019.05</t>
  </si>
  <si>
    <t>1、型号/规格：琴柜式JB-QG-50
2、日常养护，检查主机运行状态、定期备份系统数据、测试主备供电源切换；含每月系统测试、联动设备检查。包含所对应电气线路的养护（电缆、桥架）；
3、投运日期：2019.05</t>
  </si>
  <si>
    <t>电气火灾监控</t>
  </si>
  <si>
    <t>1、型号/规格：XE3122D
2、日常养护，检查主机运行状态、各部件进行了外观检查；检查主机的数据接收和事件记录；包含所对应电气线路的养护（电缆、桥架）；
3、投运日期：2019.05</t>
  </si>
  <si>
    <t>1、型号/规格：JB-QBL-QM300/4
2、日常养护，检查主机运行状态、定期备份系统数据、测试主备供电源切换；每月系统测试、联动设备检查。包含所对应电气线路的养护（电缆、桥架）；
3、投运日期：2018.05</t>
  </si>
  <si>
    <t>1、型号/规格：JTW-DTS-SENSOR
2、日常养护，检查主机运行状态、各部件进行了外观检查；每月检查主机的数据接收和事件记录；包含感温光纤的养护（GTH-01 2600米）；
3、投运日期：2019.05</t>
  </si>
  <si>
    <t>1、型号/规格：JTW-ZD-501
2、日常检查设备运行状态，定期清除表面灰尘；
3、包含所对应电气线路的养护（电缆、桥架）；
4、投运日期：2019.05</t>
  </si>
  <si>
    <t>1、型号/规格：600**600*2200
2、完好率不低于98%；
3、日常养护，发现故障缺陷即时修复；
4、包含所对应电气线路的养护（电缆、桥架）；
5、投运日期：2019.05</t>
  </si>
  <si>
    <t>1、型号/规格：XBD/10-80-250BLQ=10L/S，H=60m，N=15KW
2、完好率100%；
3、日常养护，发现故障缺陷即时修复；
4、包含所对应管道、阀门、附件的养护；
5、投运日期：2019.05</t>
  </si>
  <si>
    <t>稳压泵</t>
  </si>
  <si>
    <t>1、型号/规格：25LWG3-10*6N=2.2KW
2、完好率100%；
3、日常养护，发现故障缺陷即时修复；
4、包含所对应管道、阀门、附件的养护；
5、投运日期：2019.05</t>
  </si>
  <si>
    <t>11、型号/规格：1.0MPa
2、日常养护，发现故障缺陷即时修复；
3、包含所对应管道、阀门、附件的养护；
4、投运日期：2019.05</t>
  </si>
  <si>
    <t>1、型号/规格：1KW（电池：12V65AH2节）
2、完好率不低于98%；
3、日常养护，发现故障缺陷即时修复；
4、包含所对应电气线路的养护（电缆、桥架）；
5、投运日期：2019.05（2025年更换电池）</t>
  </si>
  <si>
    <t>NE雨水泵</t>
  </si>
  <si>
    <t>1、型号/规格：250WQ-250-17-22
2、完好率100%；
3、日常养护，发现故障缺陷即时修复；
4、包含所对应管道、阀门、附件的养护；
5、投运日期：2019.05</t>
  </si>
  <si>
    <t>SE雨水泵</t>
  </si>
  <si>
    <t>SE、NE雨水泵</t>
  </si>
  <si>
    <t>1、型号/规格：200WQ-350-20-37
2、完好率100%；
3、日常养护，发现故障缺陷即时修复；
4、包含所对应管道、阀门、附件的养护；
5、投运日期：2019.05</t>
  </si>
  <si>
    <t>ES雨水泵</t>
  </si>
  <si>
    <t>1、型号/规格：150WQ-200-22-30
2、完好率100%；
3、日常养护，发现故障缺陷即时修复；
4、包含所对应管道、阀门、附件的养护；
5、投运日期：2019.05</t>
  </si>
  <si>
    <t>ES、EN雨水泵</t>
  </si>
  <si>
    <t>1、型号/规格：250WQ-600-20-55
2、完好率100%；
3、日常养护，发现故障缺陷即时修复；
4、包含所对应管道、阀门、附件的养护；
5、投运日期：2019.05</t>
  </si>
  <si>
    <t>消防泵房废水泵</t>
  </si>
  <si>
    <t>1、型号/规格：JYWQ80-40-1600-4KW
2、完好率100%；
3、日常养护，发现故障缺陷即时修复；
4、包含所对应管道、阀门、附件的养护；
5、投运日期：2019.05</t>
  </si>
  <si>
    <t>1、型号/规格：渠宽1.5m，渠深1.35m，设备宽1.4m，格缝20mm
2、完好率100%；
3、日常维保：清理格栅、检查运行状况、润滑部件；
4、专项维保：格栅条、驱动装置、电气系统养护；
5、投运日期：2019.05</t>
  </si>
  <si>
    <t>1、型号/规格：
2、完好率100%；
3、日常养护，发现故障缺陷即时修复；
4、投运日期：2019.05</t>
  </si>
  <si>
    <t>NE泵房水池清淤</t>
  </si>
  <si>
    <t>1、长*宽*淤泥高：9*7.5*0.9m
2、定期疏通、清淤，保持畅通
3、清淤不少于1次/年、淤泥规范清运。</t>
  </si>
  <si>
    <t>SE泵房水池清淤</t>
  </si>
  <si>
    <t>SE、NE泵房水池清淤</t>
  </si>
  <si>
    <t>ES泵房水池清淤</t>
  </si>
  <si>
    <t>ES、EN泵房水池清淤</t>
  </si>
  <si>
    <t>1、长*宽*淤泥高：9.5*8.5*0.9m
2、定期疏通、清淤，保持畅通
3、清淤不少于1次/年、淤泥规范清运。</t>
  </si>
  <si>
    <t>1、长*宽*淤泥高：1.4*1.2*0.9m
2、定期疏通、清淤，保持畅通
3、清淤不少于1次/年、淤泥规范清运。</t>
  </si>
  <si>
    <t>1、型号/规格：N=3+0.4KW
2、完好率100%；
3、日常养护，发现故障缺陷即时修复；
4、每年进行安全检查1次。
5、投运日期：2019.05</t>
  </si>
  <si>
    <t>1、型号/规格：JTY-GD-501
2、日常养护，检查设备运行状态，定期清除表面灰尘；包含所对应电气线路的养护（电缆、桥架）；
3、投运日期：2019.05</t>
  </si>
  <si>
    <t>柜式七氟丙烷气体灭火装置</t>
  </si>
  <si>
    <t>1、型号/规格：GQQ150*2/2.5150Kg
2、日常养护，按照消防要求更换七氟丙烷气体；
3、投运日期：2019.05</t>
  </si>
  <si>
    <t>1、型号/规格：4kw
2、完好率100%；
3、日常养护，发现故障缺陷即时修复；
4、投运日期：2019.05</t>
  </si>
  <si>
    <r>
      <rPr>
        <sz val="10"/>
        <color indexed="8"/>
        <rFont val="宋体"/>
        <family val="3"/>
        <charset val="134"/>
        <scheme val="minor"/>
      </rPr>
      <t>1、型号/规格：UniGear550
2、完好率不低于98%；</t>
    </r>
    <r>
      <rPr>
        <sz val="10"/>
        <rFont val="宋体"/>
        <family val="3"/>
        <charset val="134"/>
        <scheme val="minor"/>
      </rPr>
      <t xml:space="preserve">
3、日常养护，发现故障缺陷即时修复；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5、投运日期：2019.05</t>
    </r>
  </si>
  <si>
    <r>
      <rPr>
        <sz val="10"/>
        <color indexed="8"/>
        <rFont val="宋体"/>
        <family val="3"/>
        <charset val="134"/>
        <scheme val="minor"/>
      </rPr>
      <t>1、型号/规格：SCB10-1250KVA/10KV/0.4KVDyn1110±2x2.5%
2、完好率不低于98%；
3、日常养护，发现故障缺陷即时</t>
    </r>
    <r>
      <rPr>
        <sz val="10"/>
        <rFont val="宋体"/>
        <family val="3"/>
        <charset val="134"/>
        <scheme val="minor"/>
      </rPr>
      <t>修复；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5、投运日期：2019.05</t>
    </r>
  </si>
  <si>
    <r>
      <rPr>
        <sz val="10"/>
        <color indexed="8"/>
        <rFont val="宋体"/>
        <family val="3"/>
        <charset val="134"/>
        <scheme val="minor"/>
      </rPr>
      <t>1、型号/规格：GCK
2、完好率不低于98%；
3、日常养护，发现故障缺陷即时</t>
    </r>
    <r>
      <rPr>
        <sz val="10"/>
        <rFont val="宋体"/>
        <family val="3"/>
        <charset val="134"/>
        <scheme val="minor"/>
      </rPr>
      <t>修复；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5、投运日期：2019.05</t>
    </r>
  </si>
  <si>
    <r>
      <rPr>
        <sz val="10"/>
        <color indexed="8"/>
        <rFont val="宋体"/>
        <family val="3"/>
        <charset val="134"/>
        <scheme val="minor"/>
      </rPr>
      <t>1、型号/规格：GZDW-B40Ah/220V/6A（电池：12V-38AH17节）
2、完好率不低于98%；
3、日常养护，发现故障缺陷即时修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5、投运日期：2019.05（2023年更换电池）</t>
    </r>
  </si>
  <si>
    <r>
      <rPr>
        <sz val="10"/>
        <color indexed="8"/>
        <rFont val="宋体"/>
        <family val="3"/>
        <charset val="134"/>
        <scheme val="minor"/>
      </rPr>
      <t>1、型号/规格：50KW
2、完好率不低于98%；
3、日常养护，发现故障缺陷即</t>
    </r>
    <r>
      <rPr>
        <sz val="10"/>
        <rFont val="宋体"/>
        <family val="3"/>
        <charset val="134"/>
        <scheme val="minor"/>
      </rPr>
      <t>时修复；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5、投运日期：2019.05</t>
    </r>
  </si>
  <si>
    <r>
      <rPr>
        <sz val="10"/>
        <color indexed="8"/>
        <rFont val="宋体"/>
        <family val="3"/>
        <charset val="134"/>
        <scheme val="minor"/>
      </rPr>
      <t>1、型号/规格：12V-150AH电池合计32节
2、完好率不低于98%；
3、日常养护，发现故障缺陷即时修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5、投运日期：2019.05（2025年更换电池）</t>
    </r>
  </si>
  <si>
    <t>1、型号/规格：荧光灯2*28W
2、完好率不低于95%；
3、日常养护，更换损坏件，线路异常等特殊情况抢修；
4、包含所对应电气线路的养护（电缆、桥架）；
5、投运日期：2019.05</t>
  </si>
  <si>
    <t>1、型号/规格：100W高压钠灯
2、完好率不低于95%；
3、日常养护，更换损坏件，线路异常等特殊情况抢修；
4、包含所对应电气线路的养护（电缆、桥架）；
5、投运日期：2019.05</t>
  </si>
  <si>
    <t>1、型号/规格：150W高压钠灯
2、完好率不低于95%；
3、日常养护，更换损坏件，线路异常等特殊情况抢修；
4、包含所对应电气线路的养护（电缆、桥架）；
5、投运日期：2019.05</t>
  </si>
  <si>
    <t>1、型号/规格：立柜式JB-QG-5050
2、日常养护，检查主机运行状态、定期备份系统数据、测试主备供电源切换；
3、包含系统测试、联动设备检查。包含所对应电气线路的养护（电缆、桥架）；
4、投运日期：2019.05</t>
  </si>
  <si>
    <t>1、型号/规格：XE3122D
2、日常养护，检查主机运行状态、各部件进行了外观检查；
3、包含主机的数据接收和事件记录；对应电气线路的养护（电缆、桥架）；
4、投运日期：2019.05</t>
  </si>
  <si>
    <t>1、型号/规格：JTW-DTS-SENSOR
2、日常养护，检查主机运行状态、各部件进行了外观检查；
3、每月检查主机的数据接收和事件记录；
4、包含感温光纤的养护（GTH-01 230米）；
5、投运日期：2019.05</t>
  </si>
  <si>
    <t>1、型号/规格：渠宽2m，渠深1.35m，设备宽1.9m，格缝20mm
2、完好率100%；
3、日常养护：包含清理格栅、检查运行状况、润滑部件；格栅条、驱动装置、电气系统养护；
4、投运日期：2019.05</t>
  </si>
  <si>
    <r>
      <rPr>
        <sz val="10"/>
        <color indexed="8"/>
        <rFont val="宋体"/>
        <family val="3"/>
        <charset val="134"/>
        <scheme val="minor"/>
      </rPr>
      <t>1、型号/规格：</t>
    </r>
    <r>
      <rPr>
        <sz val="10"/>
        <color rgb="FF000000"/>
        <rFont val="宋体"/>
        <family val="3"/>
        <charset val="134"/>
        <scheme val="minor"/>
      </rPr>
      <t>φ</t>
    </r>
    <r>
      <rPr>
        <sz val="10"/>
        <color indexed="8"/>
        <rFont val="宋体"/>
        <family val="3"/>
        <charset val="134"/>
        <scheme val="minor"/>
      </rPr>
      <t>1000
2、完好率100%；
3、日常养护，发现故障缺陷即时修复；
4、包含所对应管道疏通、养护；
5、投运日期：2019.05</t>
    </r>
  </si>
  <si>
    <t>1、型号/规格：SCB10-315KVA/10KV/0.4KVDyn1110±2x2.5%,
2、完好率不低于98%；
3、日常养护，发现故障缺陷即时修复；
4、包含所对应电气线路的养护（电缆、桥架）；
5、投运日期：2019.05</t>
  </si>
  <si>
    <t>1、型号/规格：GCK
2、完好率不低于98%；
3、日常养护，发现故障缺陷即时修复；
4、包含所对应电气线路的养护（电缆、桥架）；
5、投运日期：2019.05</t>
  </si>
  <si>
    <t>1、型号/规格：GZDW-B20Ah（电池：12V-17AH18节）
2、完好率不低于98%；
3、日常养护，发现故障缺陷即时修复；
4、包含所对应电气线路的养护（电缆、桥架）；
5、投运日期：2019.05（2023年更换电池）</t>
  </si>
  <si>
    <t>1、型号/规格：苏州爱瓦特AG-C350
2、完好率不低于98%；
3、日常养护，检查外观、机油、燃油、电池，每周试运行；按规定时间更换滤清、机油、冷缺液等；
4、投运日期：2019.05</t>
  </si>
  <si>
    <t>1、型号/规格：嵌入式LED3W
2、完好率不低于95%；
3、日常养护，更换损坏件，清洁；线路异常等特殊情况抢修；
4、包含所对应电气线路的养护（电缆、桥架）；
5、投运日期：2019.05</t>
  </si>
  <si>
    <t>1、型号/规格：GGD2(800*600*2000)
2、完好率不低于98%；
3、日常养护、发现故障缺陷即时修复；
4、包含所对应电气线路的养护（电缆、桥架）；
5、投运日期：2019.05</t>
  </si>
  <si>
    <t>1、型号/规格：立柜式JB-QG-5050
2、日常养护，检查主机运行状态、定期备份系统数据、测试主备供电源切换；系统测试、联动设备检查，包含所对应电气线路的养护（电缆、桥架）；
3、投运日期：2019.05</t>
  </si>
  <si>
    <t>1、型号/规格：A705/IR2
2、日常养护，检查设备运行状态，定期清除表面灰尘；包含所对应电气线路的养护（电缆、桥架）；
3、投运日期：2019.05</t>
  </si>
  <si>
    <t>1、型号/规格：JTW-DTS-SENSOR
2、日常养护，检查主机运行状态、各部件进行了外观检查；
3、每月检查主机的数据接收和事件记录；
4、包含感温光纤的养护（GTH-01 780米）；
5、投运日期：2019.05</t>
  </si>
  <si>
    <t>1、型号/规格：密闭防水吸顶灯32W
2、完好率不低于95%；
3、日常养护，更换损坏件，清洁；线路异常等特殊情况抢修；
4、包含所对应电气线路的养护（电缆、桥架）；
5、投运日期：2019.05</t>
  </si>
  <si>
    <t>1、型号/规格：300WQ-800-15-55
2、完好率100%；
3、日常养护，发现故障缺陷即时修复；
4、包含所对应管道、阀门、附件的养护；
5、投运日期：2019.05</t>
  </si>
  <si>
    <t>1、型号/规格：渠宽2m，渠深2.75m，设备宽1.9m，格缝20mm
2、完好率100%；
3、日常维保：清理格栅、检查运行状况、润滑部件；
4、包含格栅条、驱动装置、电气系统养护；
5、投运日期：2019.05</t>
  </si>
  <si>
    <t>1、长*宽*淤泥高：11*9.5*0.9m
2、定期疏通、清淤，保持畅通
3、清淤不少于1次/年、淤泥规范清运。</t>
  </si>
  <si>
    <t>1、型号/规格：2×36W LED
2、完好率不低于95%；
3、日常养护，更换损坏件，清洁；线路异常等特殊情况抢修；
4、包含所对应电气线路的养护（电缆、桥架）；
5、投运日期：2019.05</t>
  </si>
  <si>
    <r>
      <rPr>
        <sz val="10"/>
        <color indexed="8"/>
        <rFont val="宋体"/>
        <family val="3"/>
        <charset val="134"/>
        <scheme val="minor"/>
      </rPr>
      <t>1、型号/规格：SCB10-400KVA/10KV/0.4KVDyn1110±2x2.5%
2、完好率不低于98%；
3、日常养护，发现故障缺陷即时修</t>
    </r>
    <r>
      <rPr>
        <sz val="10"/>
        <rFont val="宋体"/>
        <family val="3"/>
        <charset val="134"/>
        <scheme val="minor"/>
      </rPr>
      <t>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5、投运日期：2019.05</t>
    </r>
  </si>
  <si>
    <r>
      <rPr>
        <sz val="10"/>
        <color rgb="FF000000"/>
        <rFont val="宋体"/>
        <family val="3"/>
        <charset val="134"/>
        <scheme val="minor"/>
      </rPr>
      <t>1、型号/规格：GCK
2、完好率不低于98%；
3、日常养护，发现故障缺陷即</t>
    </r>
    <r>
      <rPr>
        <sz val="10"/>
        <rFont val="宋体"/>
        <family val="3"/>
        <charset val="134"/>
        <scheme val="minor"/>
      </rPr>
      <t>时修复；</t>
    </r>
    <r>
      <rPr>
        <sz val="10"/>
        <color rgb="FF000000"/>
        <rFont val="宋体"/>
        <family val="3"/>
        <charset val="134"/>
        <scheme val="minor"/>
      </rPr>
      <t xml:space="preserve">
4、包含所对应电气线路的养护（电缆、桥架）；
5、投运日期：2019.05</t>
    </r>
  </si>
  <si>
    <t>1、型号/规格：苏州爱瓦特AG-C450
2、完好率不低于98%；
3、日常养护，检查外观、机油、燃油、电池，每周试运行；按规定时间更换滤清、机油、冷缺液等；
4、投运日期：2019.05</t>
  </si>
  <si>
    <t>1、型号/规格：亚克力LED
2、完好率不低于95%；
3、日常养护，更换损坏件，线路异常等特殊情况抢修；
4、包含所对应电气线路的养护（电缆、桥架）；
5、投运日期：2023.06</t>
  </si>
  <si>
    <t>照明配电柜</t>
  </si>
  <si>
    <t>泵房照明灯</t>
  </si>
  <si>
    <t>1、型号/规格：18W荧光灯
2、完好率不低于95%；
3、日常养护，更换损坏件，线路异常等特殊情况抢修；
4、包含所对应电气线路的养护（电缆、桥架）；
5、投运日期：2019.05</t>
  </si>
  <si>
    <t>1、型号/规格：200WQ435-8-18.5
2、完好率100%；
3、日常养护，发现故障缺陷即时修复；
4、包含所对应管道、阀门、附件的养护；
5、投运日期：2019.05</t>
  </si>
  <si>
    <t>1、型号/规格：150WQ150-8-7.5
2、完好率100%；
3、日常养护，发现故障缺陷即时修复；
4、包含所对应管道、阀门、附件的养护；
5、投运日期：2019.05</t>
  </si>
  <si>
    <t>1、型号/规格：扬州新河水XFHG-1500*8300
2、完好率100%；
3、日常维保：清理格栅、检查运行状况、润滑部件；
4、专项维保：格栅条、驱动装置、电气系统养护；
5、投运日期：2019.05</t>
  </si>
  <si>
    <t>铸铁镶铜闸门及启闭机</t>
  </si>
  <si>
    <t>1、型号/规格：XSFZ-800*800-3
2、完好率100%；
3、日常养护，常清理、部件紧固、润滑部件；电气系统养护、定期试运行；
4、投运日期：2019.05</t>
  </si>
  <si>
    <t>1、型号/规格：2.2KW
2、完好率100%；
3、日常养护，发现故障缺陷即时修复；
4、投运日期：2019.05</t>
  </si>
  <si>
    <t>1、长*宽*淤泥高：8*6*0.9mm
2、定期疏通、清淤，保持畅通
3、清淤不少于1次/年、淤泥规范清运。</t>
  </si>
  <si>
    <t>1、日常养护，定期疏通、清淤，保持畅通；
2、清淤不少于1次/年、淤泥规范清运。
3、投运日期：2019.05</t>
  </si>
  <si>
    <t>1、型号/规格：奥克斯2匹
2、日常养护，发现故障缺陷即时修复；
3、投运日期：2019.05</t>
  </si>
  <si>
    <t>1、型号/规格：GGD
2、完好率不低于98%；
3、日常养护，发现故障缺陷即时修复；
4、包含所对应电气线路的养护（电缆、桥架）；
5、投运日期：2019.05</t>
  </si>
  <si>
    <t>1、型号/规格：潍坊华源HFR120KW
2、完好率不低于98%；
3、日常养护，每周试运行；按规定时间更换滤清、机油、冷缺液等；
4、投运日期：2019.05</t>
  </si>
  <si>
    <t>水泵房安全运行</t>
  </si>
  <si>
    <t>确保7*24H值守，值班员具备电工证，四班三运转，每班一人，费用包干</t>
  </si>
  <si>
    <t>1、型号/规格：750*250mm
2、完好率不低于95%；
3、日常养护，更换损坏件，清洁；线路异常等特殊情况抢修；
4、包含所对应电气线路的养护（电缆、桥架）；
5、投运日期：2024.10</t>
  </si>
  <si>
    <t xml:space="preserve">1、型号/规格：1.2m荧光灯，FV3/2×36W
2、完好率不低于95%；
3、日常养护，更换损坏件，线路异常等特殊情况抢修；
4、包含所对应电气线路的养护（电缆、桥架）；
5、投运日期：2008.12 </t>
  </si>
  <si>
    <t>1、型号/规格：1300*210*160mm
2、完好率不低于95%；
3、日常养护，更换损坏件，线路异常等特殊情况抢修；
4、包含所对应电气线路的养护（电缆、桥架）；
5、投运日期：2024.10</t>
  </si>
  <si>
    <t xml:space="preserve">1、型号/规格：高压钠灯250W
2、完好率不低于95%；
3、日常养护，更换损坏件，线路异常等特殊情况抢修；
4、包含所对应电气线路的养护（电缆、桥架）；
5、投运日期：2008.12 </t>
  </si>
  <si>
    <t xml:space="preserve">1、型号/规格：非标定制
2、完好率不低于98%；
3、日常养护，发现故障缺陷即时修复；
4、包含所对应电气线路的养护（电缆、桥架）；
5、投运日期：2008.12 </t>
  </si>
  <si>
    <t>1、型号/规格：630*7.5KW
2、完好率不低于98%；
3、日常养护，发现故障缺陷即时修复；
4、包含所对应电气线路的养护（电缆、桥架）；
5、投运日期：2024.10</t>
  </si>
  <si>
    <t>1、型号/规格：非标定制
2、完好率不低于98%；
3、日常养护，发现故障缺陷即时修复；
4、包含所对应电气线路的养护（电缆、桥架）；
5、投运日期：2024.10</t>
  </si>
  <si>
    <t>1、型号/规格：干粉灭火器8kg*2，水基灭火器6kg*2
2、日常养护，发现故障缺陷即时修复；
3、含箱内灭火器按照消防要求换液；
4、投运日期：2024.10</t>
  </si>
  <si>
    <t>1、型号/规格：消火栓栓头DN65*2、水带DN65*2、水枪DN65、卷盘DN25。消火栓箱1200（高）*1400（宽）*410（厚）mm
2、日常养护，发现故障缺陷即时修复；
3、含箱内消火栓和自救盘维修；
4、投运日期：2024.10</t>
  </si>
  <si>
    <r>
      <rPr>
        <sz val="10"/>
        <color rgb="FF000000"/>
        <rFont val="宋体"/>
        <family val="3"/>
        <charset val="134"/>
        <scheme val="minor"/>
      </rPr>
      <t>1、</t>
    </r>
    <r>
      <rPr>
        <sz val="10"/>
        <color theme="1"/>
        <rFont val="宋体"/>
        <family val="3"/>
        <charset val="134"/>
        <scheme val="minor"/>
      </rPr>
      <t>型号/规格：不锈钢</t>
    </r>
    <r>
      <rPr>
        <sz val="10"/>
        <color rgb="FF000000"/>
        <rFont val="宋体"/>
        <family val="3"/>
        <charset val="134"/>
        <scheme val="minor"/>
      </rPr>
      <t xml:space="preserve">
2、日常养护，发现故障缺陷即时修复；
3、投运日期：2024.10</t>
    </r>
  </si>
  <si>
    <t>1、型号/规格：钢质复合防火卷帘4小时耐火（15M2）
2、完好率100%；
3、日常养护，发现故障缺陷即时修复；
4、投运日期：2024.10</t>
  </si>
  <si>
    <t>防火安全门</t>
  </si>
  <si>
    <t xml:space="preserve">1、型号/规格：不锈钢
2、完好率100%；
3、日常养护，发现故障缺陷即时修复；
4、投运日期：2008.12 </t>
  </si>
  <si>
    <t>（二）、设备用房部分</t>
  </si>
  <si>
    <t>设备用房照明灯</t>
  </si>
  <si>
    <t>1、型号/规格：荧光灯
2、完好率不低于95%；
3、日常养护，更换损坏件，线路异常等特殊情况抢修；
4、包含所对应电气线路的养护（电缆、桥架）；
5、投运日期： 2008.12</t>
  </si>
  <si>
    <t>1、型号/规格：非标定制
2、完好率不低于98%；
3、日常养护，发现故障缺陷即时修复；
4、包含所对应电气线路的养护（电缆、桥架）；
5、投运日期： 2008.12</t>
  </si>
  <si>
    <t xml:space="preserve">1、型号/规格：流量30m3/h，扬程60m
2、完好率不低于98%；
3、日常养护，发现故障缺陷即时修复；
4、包含所对应电气线路的养护（电缆、桥架）；
5、投运日期：2008.12 </t>
  </si>
  <si>
    <t>1、型号/规格：非标定制（变频）
2、完好率不低于98%；
3、日常养护，发现故障缺陷即时修复；
4、包含所对应电气线路的养护（电缆、桥架）；
5、投运日期： 2008.12</t>
  </si>
  <si>
    <t xml:space="preserve">1、型号/规格：流量4.5m3/h，扬程65m
2、完好率不低于98%；
3、日常养护，发现故障缺陷即时修复；
4、包含所对应电气线路的养护（电缆、桥架）；
5、投运日期：2008.12 </t>
  </si>
  <si>
    <t>1、型号/规格：1.0MPa
2、日常养护，发现故障缺陷即时修复；
3、包含所对应管道、阀门、附件的养护；
4、投运日期： 2008.12</t>
  </si>
  <si>
    <t xml:space="preserve">1、型号/规格：5.5KW
2、完好率100%；
3、日常养护，发现故障缺陷即时修复；
4、包含所对应管道、阀门、附件的养护；
5、投运日期：2008.12 </t>
  </si>
  <si>
    <t>一体化无负压供水设备</t>
  </si>
  <si>
    <t>1、型号/规格：流量62m3/h，扬程19m，功率3kw；配备0.3m C20混凝土基础，设置护栏
2、完好率不低于98%；
3、日常养护，发现故障缺陷即时修复；
4、包含所对应电气线路的养护（电缆、桥架）；
5、投运日期： 2008.12</t>
  </si>
  <si>
    <t>1、型号/规格：DN100
2、完好率100%；
3、日常养护，发现故障缺陷即时修复；
4、包含所对应管道、阀门、附件的养护；
5、投运日期：2024.10</t>
  </si>
  <si>
    <t xml:space="preserve">1、型号/规格：ABBUniGear550
2、完好率不低于98%；
3、日常养护，发现故障缺陷即时修复；
4、包含所对应电气线路的养护（电缆、桥架）；
5、投运日期：2008.12 </t>
  </si>
  <si>
    <r>
      <rPr>
        <sz val="10"/>
        <color indexed="8"/>
        <rFont val="宋体"/>
        <family val="3"/>
        <charset val="134"/>
        <scheme val="minor"/>
      </rPr>
      <t>1、型号/规格：SC10-315/10
2、完好率不低于98%；
3、日常养护，发现故障缺陷即时修复</t>
    </r>
    <r>
      <rPr>
        <sz val="10"/>
        <color rgb="FFFF0000"/>
        <rFont val="宋体"/>
        <family val="3"/>
        <charset val="134"/>
        <scheme val="minor"/>
      </rPr>
      <t>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5、投运日期：2008.12 </t>
    </r>
  </si>
  <si>
    <r>
      <rPr>
        <sz val="10"/>
        <color rgb="FF000000"/>
        <rFont val="宋体"/>
        <family val="3"/>
        <charset val="134"/>
        <scheme val="minor"/>
      </rPr>
      <t>1、型号/规格：GCK
2、完好率不低于98%；
3、日常养护，发现故障缺陷即时修复</t>
    </r>
    <r>
      <rPr>
        <sz val="10"/>
        <color rgb="FFFF0000"/>
        <rFont val="宋体"/>
        <family val="3"/>
        <charset val="134"/>
        <scheme val="minor"/>
      </rPr>
      <t>；</t>
    </r>
    <r>
      <rPr>
        <sz val="10"/>
        <color rgb="FF000000"/>
        <rFont val="宋体"/>
        <family val="3"/>
        <charset val="134"/>
        <scheme val="minor"/>
      </rPr>
      <t xml:space="preserve">
4、包含所对应电气线路的养护（电缆、桥架）；
5、投运日期：2008.12 </t>
    </r>
  </si>
  <si>
    <r>
      <rPr>
        <sz val="10"/>
        <color indexed="8"/>
        <rFont val="宋体"/>
        <family val="3"/>
        <charset val="134"/>
        <scheme val="minor"/>
      </rPr>
      <t>1、型号/规格：星光电力12V24Ah/20HR（电池：12V-40AH18节）
2、完好率不低于98%；
3、日常养护，发现故障缺陷即</t>
    </r>
    <r>
      <rPr>
        <sz val="10"/>
        <rFont val="宋体"/>
        <family val="3"/>
        <charset val="134"/>
        <scheme val="minor"/>
      </rPr>
      <t>时修复；</t>
    </r>
    <r>
      <rPr>
        <sz val="10"/>
        <color indexed="8"/>
        <rFont val="宋体"/>
        <family val="3"/>
        <charset val="134"/>
        <scheme val="minor"/>
      </rPr>
      <t xml:space="preserve">
4、包含所对应电气线路的养护（电缆、桥架）；
5、投运日期：2008.12 </t>
    </r>
  </si>
  <si>
    <r>
      <rPr>
        <sz val="10"/>
        <color indexed="8"/>
        <rFont val="宋体"/>
        <family val="3"/>
        <charset val="134"/>
        <scheme val="minor"/>
      </rPr>
      <t>1、型号/规格：200KW
2、完好率不低于98%；
3、日常检查外观、机油、燃油、电池，每周试运</t>
    </r>
    <r>
      <rPr>
        <sz val="10"/>
        <rFont val="宋体"/>
        <family val="3"/>
        <charset val="134"/>
        <scheme val="minor"/>
      </rPr>
      <t>行；</t>
    </r>
    <r>
      <rPr>
        <sz val="10"/>
        <color indexed="8"/>
        <rFont val="宋体"/>
        <family val="3"/>
        <charset val="134"/>
        <scheme val="minor"/>
      </rPr>
      <t xml:space="preserve">
4、专项维保；按规定时间更换滤清、机油、冷缺液等；
5、投运日期： 2008.12</t>
    </r>
  </si>
  <si>
    <t>设备用房安全运行</t>
  </si>
  <si>
    <t>1、型号/规格：LED灯
2、完好率不低于95%；
3、日常养护，更换损坏件，线路异常等特殊情况抢修；
4、包含所对应电气线路的养护（电缆、桥架）；
5、投运日期：2008.09</t>
  </si>
  <si>
    <t>1、型号/规格：wq4015—480mm4kv8.2型
2、完好率100%；
3、日常养护，及时发现故障缺陷即时修复；
4、包含所对应管道、阀门、附件的养护；
5、投运日期：2008.09</t>
  </si>
  <si>
    <t>1、通风空调、消防设施日常养护</t>
    <phoneticPr fontId="21" type="noConversion"/>
  </si>
  <si>
    <t>2、太湖大道隧道1号主变电所设施日常养护</t>
    <phoneticPr fontId="21" type="noConversion"/>
  </si>
  <si>
    <t>3、太湖大道隧道1号分变电所设施日常养护</t>
    <phoneticPr fontId="21" type="noConversion"/>
  </si>
  <si>
    <t>4、太湖大道隧道2号主变电所设施日常养护</t>
    <phoneticPr fontId="21" type="noConversion"/>
  </si>
  <si>
    <t>5、太湖大道隧道2号分变电所设施日常养护</t>
    <phoneticPr fontId="21" type="noConversion"/>
  </si>
  <si>
    <t>太湖大道隧道1号主变电所安全运行</t>
    <phoneticPr fontId="21" type="noConversion"/>
  </si>
  <si>
    <t>太湖大道隧道1号分变电所安全运行</t>
    <phoneticPr fontId="21" type="noConversion"/>
  </si>
  <si>
    <t>太湖大道隧道2号主变电所安全运行</t>
    <phoneticPr fontId="21" type="noConversion"/>
  </si>
  <si>
    <t>太湖大道隧道2号分变电所安全运行</t>
    <phoneticPr fontId="21" type="noConversion"/>
  </si>
  <si>
    <t>2、金城隧道变电所设施日常养护</t>
    <phoneticPr fontId="21" type="noConversion"/>
  </si>
  <si>
    <t>2、惠山隧道北变电所设施日常养护</t>
    <phoneticPr fontId="21" type="noConversion"/>
  </si>
  <si>
    <t>2、隧道管理中心变电所设施日常养护</t>
    <phoneticPr fontId="21" type="noConversion"/>
  </si>
  <si>
    <t>2、惠山隧道南变电所设施日常养护</t>
    <phoneticPr fontId="21" type="noConversion"/>
  </si>
  <si>
    <t>2025年无锡市市管城市隧道（立交）群机电养护作业采购项目汇总表</t>
    <phoneticPr fontId="21" type="noConversion"/>
  </si>
  <si>
    <t>备注</t>
    <phoneticPr fontId="21" type="noConversion"/>
  </si>
  <si>
    <t>青祁隧道机电养护作业报价清单</t>
    <phoneticPr fontId="21" type="noConversion"/>
  </si>
  <si>
    <t>蠡湖隧道机电养护作业报价清单</t>
    <phoneticPr fontId="21" type="noConversion"/>
  </si>
  <si>
    <t>太湖大道隧道机电养护作业报价清单</t>
    <phoneticPr fontId="21" type="noConversion"/>
  </si>
  <si>
    <t>金城隧道机电养护作业报价清单</t>
    <phoneticPr fontId="21" type="noConversion"/>
  </si>
  <si>
    <t>惠山隧道机电养护作业报价清单</t>
    <phoneticPr fontId="21" type="noConversion"/>
  </si>
  <si>
    <t>隧道管理中心机电养护作业报价清单</t>
    <phoneticPr fontId="21" type="noConversion"/>
  </si>
  <si>
    <t>隐秀立交机电养护作业报价清单</t>
    <phoneticPr fontId="21" type="noConversion"/>
  </si>
  <si>
    <t>红星立交机电养护作业报价清单</t>
    <phoneticPr fontId="21" type="noConversion"/>
  </si>
  <si>
    <t>通江立交机电养护作业报价清单</t>
    <phoneticPr fontId="21" type="noConversion"/>
  </si>
  <si>
    <t>人行地道机电养护作业报价清单</t>
    <phoneticPr fontId="21" type="noConversion"/>
  </si>
  <si>
    <t>周新立交机电养护作业报价清单</t>
    <phoneticPr fontId="21" type="noConversion"/>
  </si>
  <si>
    <t>学府立交机电养护作业报价清单</t>
    <phoneticPr fontId="21" type="noConversion"/>
  </si>
  <si>
    <t>雪浪立交机电养护作业报价清单</t>
    <phoneticPr fontId="21" type="noConversion"/>
  </si>
  <si>
    <t>南泉立交机电养护作业报价清单</t>
    <phoneticPr fontId="21" type="noConversion"/>
  </si>
  <si>
    <t>广通立交机电养护作业报价清单</t>
    <phoneticPr fontId="21" type="noConversion"/>
  </si>
  <si>
    <t>桃花山隧道机电养护作业报价清单</t>
    <phoneticPr fontId="21" type="noConversion"/>
  </si>
  <si>
    <t>五爱人行地道机电养护作业报价清单</t>
    <phoneticPr fontId="21" type="noConversion"/>
  </si>
  <si>
    <t>隐秀立交机电养护报价清单</t>
    <phoneticPr fontId="21" type="noConversion"/>
  </si>
  <si>
    <t>红星路立交机电养护报价清单</t>
    <phoneticPr fontId="21" type="noConversion"/>
  </si>
  <si>
    <t>全费用价格（包含相关措施、税金等一切费用）</t>
    <phoneticPr fontId="21" type="noConversion"/>
  </si>
  <si>
    <t>一年小计</t>
    <phoneticPr fontId="21" type="noConversion"/>
  </si>
  <si>
    <t>三年合计</t>
    <phoneticPr fontId="21" type="noConversion"/>
  </si>
  <si>
    <t>一、湖滨路人行地道</t>
    <phoneticPr fontId="21" type="noConversion"/>
  </si>
  <si>
    <t>项目特征</t>
    <phoneticPr fontId="21" type="noConversion"/>
  </si>
  <si>
    <t>单位</t>
    <phoneticPr fontId="21" type="noConversion"/>
  </si>
  <si>
    <t>数量</t>
    <phoneticPr fontId="21" type="noConversion"/>
  </si>
  <si>
    <t>一、机电养护部分</t>
    <phoneticPr fontId="21" type="noConversion"/>
  </si>
  <si>
    <t>元</t>
    <phoneticPr fontId="21" type="noConversion"/>
  </si>
  <si>
    <t>（二）、安全通道部分</t>
    <phoneticPr fontId="21" type="noConversion"/>
  </si>
  <si>
    <t>（三）、泵房部分</t>
    <phoneticPr fontId="21" type="noConversion"/>
  </si>
  <si>
    <t>小计</t>
    <phoneticPr fontId="21" type="noConversion"/>
  </si>
  <si>
    <t>合计</t>
    <phoneticPr fontId="21" type="noConversion"/>
  </si>
  <si>
    <t>0#柴油费用</t>
    <phoneticPr fontId="21" type="noConversion"/>
  </si>
  <si>
    <t>升</t>
    <phoneticPr fontId="21" type="noConversion"/>
  </si>
  <si>
    <t>1000m</t>
    <phoneticPr fontId="21" type="noConversion"/>
  </si>
  <si>
    <t>1、型号/规格：N=3+0.4KW
2、完好率100%；
3、日常养护，发现故障缺陷即时修复；
4、每年进行安全检查1次。
5、投运日期：2019.05</t>
    <phoneticPr fontId="21" type="noConversion"/>
  </si>
  <si>
    <t>1、型号/规格：多乐信DR-1382L
2、完好率100%；
3、日常养护，发现故障缺陷即时修复；
4、投运日期：2019.05</t>
    <phoneticPr fontId="21" type="noConversion"/>
  </si>
  <si>
    <t>湖滨路人行地道一年小计</t>
    <phoneticPr fontId="21" type="noConversion"/>
  </si>
  <si>
    <t>二、望山路人行地道</t>
    <phoneticPr fontId="21" type="noConversion"/>
  </si>
  <si>
    <t>望山路人行地道一年小计</t>
    <phoneticPr fontId="21" type="noConversion"/>
  </si>
  <si>
    <t>三、太湖东人行地道</t>
    <phoneticPr fontId="21" type="noConversion"/>
  </si>
  <si>
    <t>太湖东人行地道一年小计</t>
    <phoneticPr fontId="21" type="noConversion"/>
  </si>
  <si>
    <t>四、太湖西人行地道</t>
    <phoneticPr fontId="21" type="noConversion"/>
  </si>
  <si>
    <t>太湖西人行地道一年小计</t>
    <phoneticPr fontId="21" type="noConversion"/>
  </si>
  <si>
    <t>人行地道一年小计</t>
    <phoneticPr fontId="21" type="noConversion"/>
  </si>
  <si>
    <t>人行地道三年合计</t>
    <phoneticPr fontId="21" type="noConversion"/>
  </si>
  <si>
    <t>三年合计（元）</t>
    <phoneticPr fontId="21" type="noConversion"/>
  </si>
  <si>
    <t>三年总计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</si>
</sst>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_ "/>
    <numFmt numFmtId="177" formatCode="0.00_ "/>
    <numFmt numFmtId="178" formatCode="0.00_);[Red]\(0.00\)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4"/>
      <name val="宋体"/>
      <family val="3"/>
      <charset val="134"/>
    </font>
    <font>
      <b/>
      <sz val="10"/>
      <color rgb="FF000000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4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Microsoft YaHei"/>
      <charset val="134"/>
    </font>
    <font>
      <sz val="10"/>
      <name val="Arial"/>
      <family val="2"/>
    </font>
    <font>
      <b/>
      <sz val="10"/>
      <color indexed="8"/>
      <name val="宋体"/>
      <family val="3"/>
      <charset val="134"/>
      <scheme val="major"/>
    </font>
    <font>
      <sz val="10"/>
      <color indexed="8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vertAlign val="superscript"/>
      <sz val="10"/>
      <color indexed="8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name val="宋体"/>
      <family val="3"/>
      <charset val="134"/>
      <scheme val="major"/>
    </font>
    <font>
      <b/>
      <sz val="14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ajor"/>
    </font>
    <font>
      <b/>
      <sz val="14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/>
    <xf numFmtId="0" fontId="18" fillId="0" borderId="0">
      <alignment vertical="center"/>
    </xf>
  </cellStyleXfs>
  <cellXfs count="253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177" fontId="4" fillId="0" borderId="0" xfId="0" applyNumberFormat="1" applyFont="1" applyAlignment="1"/>
    <xf numFmtId="0" fontId="4" fillId="0" borderId="0" xfId="0" applyFont="1" applyAlignment="1"/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7" fontId="2" fillId="0" borderId="8" xfId="0" applyNumberFormat="1" applyFont="1" applyBorder="1" applyAlignment="1">
      <alignment horizontal="center" vertical="center" wrapText="1" readingOrder="1"/>
    </xf>
    <xf numFmtId="177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177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177" fontId="7" fillId="0" borderId="8" xfId="0" applyNumberFormat="1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6" fillId="0" borderId="4" xfId="0" applyFont="1" applyBorder="1" applyAlignment="1">
      <alignment horizontal="center" vertical="center" wrapText="1" readingOrder="1"/>
    </xf>
    <xf numFmtId="177" fontId="2" fillId="0" borderId="4" xfId="0" applyNumberFormat="1" applyFont="1" applyBorder="1" applyAlignment="1">
      <alignment horizontal="center" vertical="center" wrapText="1" readingOrder="1"/>
    </xf>
    <xf numFmtId="177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 readingOrder="1"/>
    </xf>
    <xf numFmtId="177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 readingOrder="1"/>
    </xf>
    <xf numFmtId="178" fontId="8" fillId="0" borderId="4" xfId="0" applyNumberFormat="1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 wrapText="1" readingOrder="1"/>
    </xf>
    <xf numFmtId="177" fontId="8" fillId="0" borderId="4" xfId="0" applyNumberFormat="1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left" vertical="center" wrapText="1" readingOrder="1"/>
    </xf>
    <xf numFmtId="0" fontId="8" fillId="0" borderId="4" xfId="3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 readingOrder="1"/>
    </xf>
    <xf numFmtId="177" fontId="10" fillId="0" borderId="4" xfId="0" applyNumberFormat="1" applyFont="1" applyBorder="1" applyAlignment="1">
      <alignment horizontal="left" vertical="center" wrapText="1"/>
    </xf>
    <xf numFmtId="178" fontId="8" fillId="0" borderId="4" xfId="0" applyNumberFormat="1" applyFont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center" vertical="center" wrapText="1" readingOrder="1"/>
    </xf>
    <xf numFmtId="178" fontId="7" fillId="0" borderId="4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 readingOrder="1"/>
    </xf>
    <xf numFmtId="178" fontId="8" fillId="0" borderId="4" xfId="0" applyNumberFormat="1" applyFont="1" applyBorder="1" applyAlignment="1">
      <alignment horizontal="left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left" vertical="center" wrapText="1" readingOrder="1"/>
    </xf>
    <xf numFmtId="177" fontId="8" fillId="0" borderId="8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 readingOrder="1"/>
    </xf>
    <xf numFmtId="0" fontId="8" fillId="0" borderId="16" xfId="0" applyFont="1" applyBorder="1" applyAlignment="1">
      <alignment vertical="center" wrapText="1" readingOrder="1"/>
    </xf>
    <xf numFmtId="177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8" fillId="0" borderId="18" xfId="0" applyFont="1" applyBorder="1" applyAlignment="1">
      <alignment vertical="center" wrapText="1" readingOrder="1"/>
    </xf>
    <xf numFmtId="177" fontId="8" fillId="0" borderId="8" xfId="0" applyNumberFormat="1" applyFont="1" applyBorder="1" applyAlignment="1">
      <alignment horizontal="center" vertical="center" wrapText="1" readingOrder="1"/>
    </xf>
    <xf numFmtId="177" fontId="8" fillId="0" borderId="8" xfId="0" applyNumberFormat="1" applyFont="1" applyBorder="1" applyAlignment="1">
      <alignment horizontal="left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left" vertical="center" wrapText="1" readingOrder="1"/>
    </xf>
    <xf numFmtId="177" fontId="7" fillId="0" borderId="8" xfId="0" applyNumberFormat="1" applyFont="1" applyBorder="1" applyAlignment="1">
      <alignment horizontal="left" vertical="center" wrapText="1" readingOrder="1"/>
    </xf>
    <xf numFmtId="177" fontId="8" fillId="0" borderId="8" xfId="3" applyNumberFormat="1" applyFont="1" applyBorder="1" applyAlignment="1">
      <alignment horizontal="center" vertical="center" wrapText="1"/>
    </xf>
    <xf numFmtId="177" fontId="10" fillId="0" borderId="8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177" fontId="8" fillId="0" borderId="8" xfId="0" applyNumberFormat="1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177" fontId="10" fillId="0" borderId="8" xfId="3" applyNumberFormat="1" applyFont="1" applyBorder="1" applyAlignment="1">
      <alignment horizontal="center" vertical="center" wrapText="1"/>
    </xf>
    <xf numFmtId="0" fontId="3" fillId="0" borderId="0" xfId="3" applyFont="1" applyAlignment="1"/>
    <xf numFmtId="0" fontId="8" fillId="0" borderId="8" xfId="3" applyFont="1" applyBorder="1" applyAlignment="1">
      <alignment horizontal="left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left" vertical="center" wrapText="1"/>
    </xf>
    <xf numFmtId="0" fontId="7" fillId="0" borderId="8" xfId="3" applyFont="1" applyBorder="1" applyAlignment="1">
      <alignment horizontal="left" vertical="center" wrapText="1" readingOrder="1"/>
    </xf>
    <xf numFmtId="0" fontId="8" fillId="0" borderId="8" xfId="3" applyFont="1" applyBorder="1" applyAlignment="1">
      <alignment horizontal="center" vertical="center" wrapText="1" readingOrder="1"/>
    </xf>
    <xf numFmtId="177" fontId="8" fillId="0" borderId="8" xfId="3" applyNumberFormat="1" applyFont="1" applyBorder="1" applyAlignment="1">
      <alignment horizontal="left" vertical="center" wrapText="1"/>
    </xf>
    <xf numFmtId="0" fontId="7" fillId="0" borderId="8" xfId="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77" fontId="7" fillId="0" borderId="8" xfId="0" applyNumberFormat="1" applyFont="1" applyBorder="1" applyAlignment="1">
      <alignment vertical="center" wrapText="1"/>
    </xf>
    <xf numFmtId="177" fontId="7" fillId="0" borderId="8" xfId="0" applyNumberFormat="1" applyFont="1" applyBorder="1" applyAlignment="1">
      <alignment horizontal="left" vertical="center" wrapText="1"/>
    </xf>
    <xf numFmtId="177" fontId="8" fillId="0" borderId="8" xfId="0" applyNumberFormat="1" applyFont="1" applyBorder="1" applyAlignment="1">
      <alignment vertical="center" wrapText="1" readingOrder="1"/>
    </xf>
    <xf numFmtId="0" fontId="10" fillId="0" borderId="8" xfId="0" applyFont="1" applyBorder="1" applyAlignment="1">
      <alignment horizontal="center" vertical="center" wrapText="1" readingOrder="1"/>
    </xf>
    <xf numFmtId="178" fontId="4" fillId="0" borderId="0" xfId="0" applyNumberFormat="1" applyFont="1" applyAlignment="1"/>
    <xf numFmtId="0" fontId="2" fillId="0" borderId="8" xfId="0" applyFont="1" applyBorder="1" applyAlignment="1">
      <alignment horizontal="center" vertical="center" wrapText="1" readingOrder="1"/>
    </xf>
    <xf numFmtId="178" fontId="2" fillId="0" borderId="8" xfId="0" applyNumberFormat="1" applyFont="1" applyBorder="1" applyAlignment="1">
      <alignment horizontal="center" vertical="center" wrapText="1"/>
    </xf>
    <xf numFmtId="178" fontId="10" fillId="0" borderId="8" xfId="0" applyNumberFormat="1" applyFont="1" applyBorder="1" applyAlignment="1">
      <alignment horizontal="center" vertical="center" wrapText="1"/>
    </xf>
    <xf numFmtId="178" fontId="10" fillId="0" borderId="8" xfId="0" applyNumberFormat="1" applyFont="1" applyBorder="1" applyAlignment="1">
      <alignment horizontal="left" vertical="center" wrapText="1"/>
    </xf>
    <xf numFmtId="0" fontId="3" fillId="0" borderId="0" xfId="3" applyFont="1" applyAlignment="1">
      <alignment horizontal="center"/>
    </xf>
    <xf numFmtId="177" fontId="4" fillId="0" borderId="0" xfId="3" applyNumberFormat="1" applyFont="1" applyAlignment="1"/>
    <xf numFmtId="0" fontId="4" fillId="0" borderId="0" xfId="3" applyFont="1" applyAlignment="1">
      <alignment wrapText="1"/>
    </xf>
    <xf numFmtId="0" fontId="6" fillId="0" borderId="4" xfId="3" applyFont="1" applyBorder="1" applyAlignment="1">
      <alignment horizontal="center" vertical="center" wrapText="1" readingOrder="1"/>
    </xf>
    <xf numFmtId="0" fontId="7" fillId="0" borderId="4" xfId="3" applyFont="1" applyBorder="1" applyAlignment="1">
      <alignment horizontal="left" vertical="center" wrapText="1" readingOrder="1"/>
    </xf>
    <xf numFmtId="0" fontId="7" fillId="0" borderId="4" xfId="3" applyFont="1" applyBorder="1" applyAlignment="1">
      <alignment horizontal="center" vertical="center" wrapText="1" readingOrder="1"/>
    </xf>
    <xf numFmtId="177" fontId="10" fillId="0" borderId="4" xfId="3" applyNumberFormat="1" applyFont="1" applyBorder="1" applyAlignment="1">
      <alignment vertical="center" wrapText="1"/>
    </xf>
    <xf numFmtId="0" fontId="8" fillId="0" borderId="4" xfId="3" applyFont="1" applyBorder="1" applyAlignment="1">
      <alignment vertical="center" wrapText="1" readingOrder="1"/>
    </xf>
    <xf numFmtId="177" fontId="10" fillId="0" borderId="4" xfId="3" applyNumberFormat="1" applyFont="1" applyBorder="1" applyAlignment="1">
      <alignment horizontal="center" vertical="center" wrapText="1"/>
    </xf>
    <xf numFmtId="0" fontId="10" fillId="0" borderId="4" xfId="3" applyFont="1" applyBorder="1" applyAlignment="1">
      <alignment horizontal="left" vertical="center" wrapText="1"/>
    </xf>
    <xf numFmtId="0" fontId="8" fillId="0" borderId="4" xfId="3" applyFont="1" applyBorder="1" applyAlignment="1">
      <alignment horizontal="center" vertical="center" wrapText="1" readingOrder="1"/>
    </xf>
    <xf numFmtId="0" fontId="8" fillId="0" borderId="4" xfId="3" applyFont="1" applyBorder="1" applyAlignment="1">
      <alignment horizontal="left" vertical="center" wrapText="1" readingOrder="1"/>
    </xf>
    <xf numFmtId="177" fontId="8" fillId="0" borderId="4" xfId="3" applyNumberFormat="1" applyFont="1" applyBorder="1" applyAlignment="1">
      <alignment horizontal="center" vertical="center" wrapText="1" readingOrder="1"/>
    </xf>
    <xf numFmtId="177" fontId="8" fillId="0" borderId="4" xfId="3" applyNumberFormat="1" applyFont="1" applyBorder="1" applyAlignment="1">
      <alignment horizontal="center" vertical="center" wrapText="1"/>
    </xf>
    <xf numFmtId="177" fontId="10" fillId="0" borderId="4" xfId="3" applyNumberFormat="1" applyFont="1" applyBorder="1" applyAlignment="1">
      <alignment horizontal="left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3" applyFont="1" applyBorder="1" applyAlignment="1">
      <alignment vertical="center" wrapText="1" readingOrder="1"/>
    </xf>
    <xf numFmtId="0" fontId="10" fillId="0" borderId="4" xfId="3" applyFont="1" applyBorder="1" applyAlignment="1">
      <alignment horizontal="center" vertical="center" wrapText="1"/>
    </xf>
    <xf numFmtId="177" fontId="4" fillId="0" borderId="0" xfId="0" applyNumberFormat="1" applyFont="1" applyAlignment="1">
      <alignment horizontal="center"/>
    </xf>
    <xf numFmtId="178" fontId="8" fillId="0" borderId="8" xfId="0" applyNumberFormat="1" applyFont="1" applyBorder="1" applyAlignment="1">
      <alignment horizontal="center" vertical="center" wrapText="1"/>
    </xf>
    <xf numFmtId="178" fontId="8" fillId="0" borderId="8" xfId="0" applyNumberFormat="1" applyFont="1" applyBorder="1" applyAlignment="1">
      <alignment horizontal="center" vertical="center" wrapText="1" readingOrder="1"/>
    </xf>
    <xf numFmtId="178" fontId="8" fillId="0" borderId="8" xfId="0" applyNumberFormat="1" applyFont="1" applyBorder="1" applyAlignment="1">
      <alignment horizontal="left" vertical="center" wrapText="1" readingOrder="1"/>
    </xf>
    <xf numFmtId="0" fontId="6" fillId="0" borderId="20" xfId="0" applyFont="1" applyBorder="1" applyAlignment="1">
      <alignment horizontal="center" vertical="center" wrapText="1" readingOrder="1"/>
    </xf>
    <xf numFmtId="177" fontId="8" fillId="0" borderId="2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readingOrder="1"/>
    </xf>
    <xf numFmtId="177" fontId="7" fillId="0" borderId="4" xfId="0" applyNumberFormat="1" applyFont="1" applyBorder="1" applyAlignment="1">
      <alignment horizontal="center" vertical="center" wrapText="1" readingOrder="1"/>
    </xf>
    <xf numFmtId="177" fontId="7" fillId="0" borderId="4" xfId="0" applyNumberFormat="1" applyFont="1" applyBorder="1" applyAlignment="1">
      <alignment horizontal="left" vertical="center" wrapText="1" readingOrder="1"/>
    </xf>
    <xf numFmtId="177" fontId="8" fillId="0" borderId="12" xfId="0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177" fontId="8" fillId="0" borderId="22" xfId="0" applyNumberFormat="1" applyFont="1" applyBorder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/>
    </xf>
    <xf numFmtId="0" fontId="8" fillId="0" borderId="26" xfId="0" applyFont="1" applyBorder="1" applyAlignment="1">
      <alignment vertical="center" wrapText="1" readingOrder="1"/>
    </xf>
    <xf numFmtId="177" fontId="10" fillId="0" borderId="27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readingOrder="1"/>
    </xf>
    <xf numFmtId="178" fontId="8" fillId="0" borderId="2" xfId="0" applyNumberFormat="1" applyFont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center" vertical="center" wrapText="1" readingOrder="1"/>
    </xf>
    <xf numFmtId="177" fontId="10" fillId="0" borderId="6" xfId="0" applyNumberFormat="1" applyFont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left" vertical="center" wrapText="1" readingOrder="1"/>
    </xf>
    <xf numFmtId="0" fontId="8" fillId="0" borderId="28" xfId="0" applyFont="1" applyBorder="1" applyAlignment="1">
      <alignment horizontal="center" vertical="center" wrapText="1"/>
    </xf>
    <xf numFmtId="178" fontId="7" fillId="0" borderId="0" xfId="0" applyNumberFormat="1" applyFont="1" applyAlignment="1">
      <alignment horizontal="center" vertical="center" wrapText="1"/>
    </xf>
    <xf numFmtId="178" fontId="7" fillId="0" borderId="4" xfId="0" applyNumberFormat="1" applyFont="1" applyBorder="1" applyAlignment="1">
      <alignment horizontal="left" vertical="center" wrapText="1" readingOrder="1"/>
    </xf>
    <xf numFmtId="0" fontId="7" fillId="0" borderId="2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 readingOrder="1"/>
    </xf>
    <xf numFmtId="0" fontId="8" fillId="0" borderId="26" xfId="0" applyFont="1" applyBorder="1" applyAlignment="1">
      <alignment horizontal="center" vertical="center" wrapText="1" readingOrder="1"/>
    </xf>
    <xf numFmtId="0" fontId="8" fillId="0" borderId="26" xfId="0" applyFont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178" fontId="8" fillId="0" borderId="22" xfId="0" applyNumberFormat="1" applyFont="1" applyBorder="1" applyAlignment="1">
      <alignment horizontal="center" vertical="center" wrapText="1"/>
    </xf>
    <xf numFmtId="178" fontId="8" fillId="0" borderId="12" xfId="0" applyNumberFormat="1" applyFont="1" applyBorder="1" applyAlignment="1">
      <alignment horizontal="center" vertical="center" wrapText="1"/>
    </xf>
    <xf numFmtId="178" fontId="7" fillId="0" borderId="8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8" fontId="7" fillId="0" borderId="4" xfId="0" applyNumberFormat="1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/>
    </xf>
    <xf numFmtId="178" fontId="8" fillId="0" borderId="28" xfId="0" applyNumberFormat="1" applyFont="1" applyBorder="1" applyAlignment="1">
      <alignment horizontal="center" vertical="center" wrapText="1" readingOrder="1"/>
    </xf>
    <xf numFmtId="178" fontId="8" fillId="0" borderId="28" xfId="0" applyNumberFormat="1" applyFont="1" applyBorder="1" applyAlignment="1">
      <alignment horizontal="left" vertical="center" wrapText="1" readingOrder="1"/>
    </xf>
    <xf numFmtId="177" fontId="10" fillId="0" borderId="12" xfId="0" applyNumberFormat="1" applyFont="1" applyBorder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 readingOrder="1"/>
    </xf>
    <xf numFmtId="177" fontId="2" fillId="0" borderId="6" xfId="0" applyNumberFormat="1" applyFont="1" applyBorder="1" applyAlignment="1">
      <alignment horizontal="center" vertical="center" wrapText="1" readingOrder="1"/>
    </xf>
    <xf numFmtId="178" fontId="2" fillId="0" borderId="6" xfId="0" applyNumberFormat="1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31" xfId="0" applyFont="1" applyBorder="1" applyAlignment="1">
      <alignment vertical="center" wrapText="1" readingOrder="1"/>
    </xf>
    <xf numFmtId="0" fontId="8" fillId="0" borderId="32" xfId="0" applyFont="1" applyBorder="1" applyAlignment="1">
      <alignment vertical="center" wrapText="1" readingOrder="1"/>
    </xf>
    <xf numFmtId="177" fontId="10" fillId="0" borderId="32" xfId="0" applyNumberFormat="1" applyFont="1" applyBorder="1" applyAlignment="1">
      <alignment horizontal="center" vertical="center" wrapText="1"/>
    </xf>
    <xf numFmtId="178" fontId="10" fillId="0" borderId="32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 readingOrder="1"/>
    </xf>
    <xf numFmtId="49" fontId="10" fillId="0" borderId="4" xfId="0" applyNumberFormat="1" applyFont="1" applyBorder="1" applyAlignment="1">
      <alignment horizontal="left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 readingOrder="1"/>
    </xf>
    <xf numFmtId="0" fontId="7" fillId="3" borderId="4" xfId="0" applyFont="1" applyFill="1" applyBorder="1" applyAlignment="1">
      <alignment horizontal="left" vertical="center" wrapText="1" readingOrder="1"/>
    </xf>
    <xf numFmtId="178" fontId="12" fillId="0" borderId="0" xfId="2" applyNumberFormat="1" applyProtection="1">
      <protection locked="0"/>
    </xf>
    <xf numFmtId="178" fontId="12" fillId="0" borderId="0" xfId="2" applyNumberFormat="1"/>
    <xf numFmtId="178" fontId="12" fillId="0" borderId="0" xfId="2" applyNumberFormat="1" applyAlignment="1">
      <alignment horizontal="center"/>
    </xf>
    <xf numFmtId="178" fontId="13" fillId="0" borderId="2" xfId="2" applyNumberFormat="1" applyFont="1" applyBorder="1" applyAlignment="1" applyProtection="1">
      <alignment horizontal="center" vertical="center" wrapText="1" readingOrder="1"/>
      <protection locked="0"/>
    </xf>
    <xf numFmtId="178" fontId="15" fillId="0" borderId="4" xfId="2" applyNumberFormat="1" applyFont="1" applyBorder="1" applyAlignment="1">
      <alignment horizontal="center" vertical="center" wrapText="1"/>
    </xf>
    <xf numFmtId="178" fontId="15" fillId="0" borderId="4" xfId="2" applyNumberFormat="1" applyFont="1" applyBorder="1" applyAlignment="1">
      <alignment horizontal="center" vertical="center"/>
    </xf>
    <xf numFmtId="178" fontId="15" fillId="0" borderId="0" xfId="2" applyNumberFormat="1" applyFont="1"/>
    <xf numFmtId="178" fontId="15" fillId="0" borderId="0" xfId="2" applyNumberFormat="1" applyFont="1" applyAlignment="1">
      <alignment horizontal="center"/>
    </xf>
    <xf numFmtId="0" fontId="16" fillId="0" borderId="0" xfId="0" applyFont="1">
      <alignment vertical="center"/>
    </xf>
    <xf numFmtId="0" fontId="17" fillId="0" borderId="0" xfId="1">
      <alignment vertical="center"/>
    </xf>
    <xf numFmtId="0" fontId="17" fillId="0" borderId="0" xfId="1" quotePrefix="1">
      <alignment vertical="center"/>
    </xf>
    <xf numFmtId="0" fontId="22" fillId="0" borderId="4" xfId="0" applyFont="1" applyBorder="1" applyAlignment="1">
      <alignment horizontal="center" vertical="center" wrapText="1" readingOrder="1"/>
    </xf>
    <xf numFmtId="178" fontId="23" fillId="0" borderId="4" xfId="2" applyNumberFormat="1" applyFont="1" applyBorder="1" applyAlignment="1" applyProtection="1">
      <alignment horizontal="center" vertical="center" wrapText="1"/>
      <protection locked="0"/>
    </xf>
    <xf numFmtId="178" fontId="23" fillId="0" borderId="4" xfId="2" applyNumberFormat="1" applyFont="1" applyBorder="1" applyAlignment="1" applyProtection="1">
      <alignment horizontal="center" vertical="center"/>
      <protection locked="0"/>
    </xf>
    <xf numFmtId="0" fontId="14" fillId="0" borderId="4" xfId="2" applyFont="1" applyBorder="1" applyAlignment="1">
      <alignment horizontal="center" vertical="center" wrapText="1" readingOrder="1"/>
    </xf>
    <xf numFmtId="178" fontId="25" fillId="0" borderId="4" xfId="2" applyNumberFormat="1" applyFont="1" applyBorder="1" applyAlignment="1">
      <alignment horizontal="left" vertical="center" wrapText="1" readingOrder="1"/>
    </xf>
    <xf numFmtId="178" fontId="15" fillId="0" borderId="4" xfId="2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27" fillId="0" borderId="4" xfId="2" applyNumberFormat="1" applyFont="1" applyBorder="1" applyAlignment="1">
      <alignment horizontal="left" vertical="center" wrapText="1" readingOrder="1"/>
    </xf>
    <xf numFmtId="178" fontId="14" fillId="0" borderId="4" xfId="2" applyNumberFormat="1" applyFont="1" applyBorder="1" applyAlignment="1">
      <alignment horizontal="left" vertical="center" wrapText="1" readingOrder="1"/>
    </xf>
    <xf numFmtId="178" fontId="24" fillId="0" borderId="19" xfId="2" applyNumberFormat="1" applyFont="1" applyBorder="1" applyAlignment="1">
      <alignment horizontal="center" vertical="center" wrapText="1" readingOrder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left" vertical="center" wrapText="1" readingOrder="1"/>
    </xf>
    <xf numFmtId="0" fontId="8" fillId="0" borderId="10" xfId="0" applyFont="1" applyBorder="1" applyAlignment="1">
      <alignment horizontal="left" vertical="center" wrapText="1" readingOrder="1"/>
    </xf>
    <xf numFmtId="0" fontId="8" fillId="0" borderId="11" xfId="0" applyFont="1" applyBorder="1" applyAlignment="1">
      <alignment horizontal="left" vertical="center" wrapText="1" readingOrder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 readingOrder="1"/>
    </xf>
    <xf numFmtId="0" fontId="8" fillId="0" borderId="30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horizontal="left" vertical="center" wrapText="1" readingOrder="1"/>
    </xf>
    <xf numFmtId="0" fontId="8" fillId="0" borderId="12" xfId="0" applyFont="1" applyBorder="1" applyAlignment="1">
      <alignment horizontal="center" vertical="center" wrapText="1" readingOrder="1"/>
    </xf>
    <xf numFmtId="0" fontId="8" fillId="0" borderId="14" xfId="0" applyFont="1" applyBorder="1" applyAlignment="1">
      <alignment horizontal="center" vertical="center" wrapText="1" readingOrder="1"/>
    </xf>
    <xf numFmtId="0" fontId="8" fillId="0" borderId="13" xfId="0" applyFont="1" applyBorder="1" applyAlignment="1">
      <alignment horizontal="center" vertical="center" wrapText="1" readingOrder="1"/>
    </xf>
    <xf numFmtId="0" fontId="8" fillId="0" borderId="12" xfId="0" applyFont="1" applyBorder="1" applyAlignment="1">
      <alignment horizontal="left" vertical="center" wrapText="1" readingOrder="1"/>
    </xf>
    <xf numFmtId="0" fontId="8" fillId="0" borderId="13" xfId="0" applyFont="1" applyBorder="1" applyAlignment="1">
      <alignment horizontal="left" vertical="center" wrapText="1" readingOrder="1"/>
    </xf>
    <xf numFmtId="0" fontId="8" fillId="0" borderId="14" xfId="0" applyFont="1" applyBorder="1" applyAlignment="1">
      <alignment horizontal="left" vertical="center" wrapText="1" readingOrder="1"/>
    </xf>
    <xf numFmtId="0" fontId="22" fillId="0" borderId="12" xfId="0" applyFont="1" applyBorder="1" applyAlignment="1">
      <alignment horizontal="left" vertical="center" wrapText="1" readingOrder="1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 readingOrder="1"/>
    </xf>
    <xf numFmtId="0" fontId="8" fillId="0" borderId="23" xfId="0" applyFont="1" applyBorder="1" applyAlignment="1">
      <alignment horizontal="left" vertical="center" wrapText="1" readingOrder="1"/>
    </xf>
    <xf numFmtId="0" fontId="8" fillId="0" borderId="24" xfId="0" applyFont="1" applyBorder="1" applyAlignment="1">
      <alignment horizontal="left" vertical="center" wrapText="1" readingOrder="1"/>
    </xf>
    <xf numFmtId="0" fontId="8" fillId="0" borderId="25" xfId="0" applyFont="1" applyBorder="1" applyAlignment="1">
      <alignment horizontal="left" vertical="center" wrapText="1" readingOrder="1"/>
    </xf>
    <xf numFmtId="0" fontId="22" fillId="0" borderId="9" xfId="0" applyFont="1" applyBorder="1" applyAlignment="1">
      <alignment horizontal="left" vertical="center" wrapText="1" readingOrder="1"/>
    </xf>
    <xf numFmtId="0" fontId="24" fillId="0" borderId="5" xfId="0" applyFont="1" applyBorder="1" applyAlignment="1">
      <alignment horizontal="center" vertical="center" wrapText="1" readingOrder="1"/>
    </xf>
    <xf numFmtId="0" fontId="24" fillId="0" borderId="6" xfId="0" applyFont="1" applyBorder="1" applyAlignment="1">
      <alignment horizontal="center" vertical="center" wrapText="1" readingOrder="1"/>
    </xf>
    <xf numFmtId="0" fontId="24" fillId="0" borderId="7" xfId="0" applyFont="1" applyBorder="1" applyAlignment="1">
      <alignment horizontal="center" vertical="center" wrapText="1" readingOrder="1"/>
    </xf>
    <xf numFmtId="0" fontId="10" fillId="0" borderId="14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 readingOrder="1"/>
    </xf>
    <xf numFmtId="0" fontId="24" fillId="0" borderId="2" xfId="0" applyFont="1" applyBorder="1" applyAlignment="1">
      <alignment horizontal="center" vertical="center" wrapText="1" readingOrder="1"/>
    </xf>
    <xf numFmtId="0" fontId="24" fillId="0" borderId="3" xfId="0" applyFont="1" applyBorder="1" applyAlignment="1">
      <alignment horizontal="center" vertical="center" wrapText="1" readingOrder="1"/>
    </xf>
    <xf numFmtId="0" fontId="8" fillId="0" borderId="4" xfId="3" applyFont="1" applyBorder="1" applyAlignment="1">
      <alignment horizontal="center" vertical="center" wrapText="1" readingOrder="1"/>
    </xf>
    <xf numFmtId="0" fontId="7" fillId="0" borderId="12" xfId="3" applyFont="1" applyBorder="1" applyAlignment="1">
      <alignment horizontal="left" vertical="center" wrapText="1" readingOrder="1"/>
    </xf>
    <xf numFmtId="0" fontId="7" fillId="0" borderId="13" xfId="3" applyFont="1" applyBorder="1" applyAlignment="1">
      <alignment horizontal="left" vertical="center" wrapText="1" readingOrder="1"/>
    </xf>
    <xf numFmtId="0" fontId="7" fillId="0" borderId="14" xfId="3" applyFont="1" applyBorder="1" applyAlignment="1">
      <alignment horizontal="left" vertical="center" wrapText="1" readingOrder="1"/>
    </xf>
    <xf numFmtId="0" fontId="8" fillId="0" borderId="12" xfId="3" applyFont="1" applyBorder="1" applyAlignment="1">
      <alignment horizontal="left" vertical="center" wrapText="1" readingOrder="1"/>
    </xf>
    <xf numFmtId="0" fontId="8" fillId="0" borderId="13" xfId="3" applyFont="1" applyBorder="1" applyAlignment="1">
      <alignment horizontal="left" vertical="center" wrapText="1" readingOrder="1"/>
    </xf>
    <xf numFmtId="0" fontId="8" fillId="0" borderId="14" xfId="3" applyFont="1" applyBorder="1" applyAlignment="1">
      <alignment horizontal="left" vertical="center" wrapText="1" readingOrder="1"/>
    </xf>
    <xf numFmtId="0" fontId="22" fillId="0" borderId="12" xfId="3" applyFont="1" applyBorder="1" applyAlignment="1">
      <alignment horizontal="left" vertical="center" wrapText="1" readingOrder="1"/>
    </xf>
    <xf numFmtId="0" fontId="24" fillId="0" borderId="19" xfId="0" applyFont="1" applyBorder="1" applyAlignment="1">
      <alignment horizontal="center" vertical="center" wrapText="1" readingOrder="1"/>
    </xf>
    <xf numFmtId="0" fontId="7" fillId="0" borderId="4" xfId="3" applyFont="1" applyBorder="1" applyAlignment="1">
      <alignment horizontal="left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 readingOrder="1"/>
    </xf>
    <xf numFmtId="0" fontId="8" fillId="0" borderId="17" xfId="0" applyFont="1" applyBorder="1" applyAlignment="1">
      <alignment horizontal="left" vertical="center" wrapText="1" readingOrder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1000000}"/>
    <cellStyle name="常规 4" xfId="3" xr:uid="{00000000-0005-0000-0000-000032000000}"/>
    <cellStyle name="超链接" xfId="1" builtin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表2" displayName="表2" ref="B4:E11" totalsRowShown="0">
  <autoFilter ref="B4:E11" xr:uid="{00000000-0009-0000-0100-000002000000}"/>
  <tableColumns count="4">
    <tableColumn id="1" xr3:uid="{00000000-0010-0000-0000-000001000000}" name="工作簿"/>
    <tableColumn id="2" xr3:uid="{00000000-0010-0000-0000-000002000000}" name="工作表"/>
    <tableColumn id="3" xr3:uid="{00000000-0010-0000-0000-000003000000}" name="合并状态"/>
    <tableColumn id="4" xr3:uid="{00000000-0010-0000-0000-000004000000}" name="合并后的位置"/>
  </tableColumns>
  <tableStyleInfo name="TableStylePreset3_Accent1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2:E11"/>
  <sheetViews>
    <sheetView showGridLines="0" workbookViewId="0">
      <selection activeCell="F22" sqref="F22"/>
    </sheetView>
  </sheetViews>
  <sheetFormatPr defaultColWidth="8.875" defaultRowHeight="13.5"/>
  <cols>
    <col min="2" max="2" width="69.125" customWidth="1"/>
    <col min="3" max="3" width="14.125" customWidth="1"/>
    <col min="4" max="4" width="9.625" customWidth="1"/>
    <col min="5" max="5" width="14.125" customWidth="1"/>
  </cols>
  <sheetData>
    <row r="2" spans="2:5">
      <c r="B2" s="173" t="s">
        <v>0</v>
      </c>
    </row>
    <row r="4" spans="2:5">
      <c r="B4" t="s">
        <v>1</v>
      </c>
      <c r="C4" t="s">
        <v>2</v>
      </c>
      <c r="D4" t="s">
        <v>3</v>
      </c>
      <c r="E4" t="s">
        <v>4</v>
      </c>
    </row>
    <row r="5" spans="2:5">
      <c r="B5" t="s">
        <v>5</v>
      </c>
      <c r="C5" t="s">
        <v>6</v>
      </c>
      <c r="D5" t="s">
        <v>7</v>
      </c>
      <c r="E5" s="175" t="s">
        <v>8</v>
      </c>
    </row>
    <row r="6" spans="2:5">
      <c r="B6" t="s">
        <v>5</v>
      </c>
      <c r="C6" t="s">
        <v>9</v>
      </c>
      <c r="D6" t="s">
        <v>7</v>
      </c>
      <c r="E6" s="174" t="s">
        <v>9</v>
      </c>
    </row>
    <row r="7" spans="2:5">
      <c r="B7" t="s">
        <v>5</v>
      </c>
      <c r="C7" t="s">
        <v>10</v>
      </c>
      <c r="D7" t="s">
        <v>7</v>
      </c>
      <c r="E7" s="174" t="s">
        <v>10</v>
      </c>
    </row>
    <row r="8" spans="2:5">
      <c r="B8" t="s">
        <v>5</v>
      </c>
      <c r="C8" t="s">
        <v>11</v>
      </c>
      <c r="D8" t="s">
        <v>7</v>
      </c>
      <c r="E8" s="174" t="s">
        <v>11</v>
      </c>
    </row>
    <row r="9" spans="2:5">
      <c r="B9" t="s">
        <v>5</v>
      </c>
      <c r="C9" t="s">
        <v>12</v>
      </c>
      <c r="D9" t="s">
        <v>7</v>
      </c>
      <c r="E9" s="174" t="s">
        <v>12</v>
      </c>
    </row>
    <row r="10" spans="2:5">
      <c r="B10" t="s">
        <v>5</v>
      </c>
      <c r="C10" t="s">
        <v>13</v>
      </c>
      <c r="D10" t="s">
        <v>7</v>
      </c>
      <c r="E10" s="175" t="s">
        <v>14</v>
      </c>
    </row>
    <row r="11" spans="2:5">
      <c r="B11" t="s">
        <v>15</v>
      </c>
      <c r="C11" t="s">
        <v>16</v>
      </c>
      <c r="D11" t="s">
        <v>7</v>
      </c>
      <c r="E11" s="174" t="s">
        <v>16</v>
      </c>
    </row>
  </sheetData>
  <sheetProtection formatCells="0" formatColumns="0" formatRows="0" insertColumns="0" insertRows="0" insertHyperlinks="0" deleteColumns="0" deleteRows="0" sort="0" autoFilter="0" pivotTables="0"/>
  <phoneticPr fontId="21" type="noConversion"/>
  <hyperlinks>
    <hyperlink ref="E5" location="'报告 (2)'!A1" display="报告(2)'" xr:uid="{00000000-0004-0000-0000-000000000000}"/>
    <hyperlink ref="E6" location="蠡湖!A1" display="蠡湖" xr:uid="{00000000-0004-0000-0000-000001000000}"/>
    <hyperlink ref="E7" location="金城!A1" display="金城" xr:uid="{00000000-0004-0000-0000-000002000000}"/>
    <hyperlink ref="E8" location="青祁!A1" display="青祁" xr:uid="{00000000-0004-0000-0000-000003000000}"/>
    <hyperlink ref="E9" location="惠山!A1" display="惠山" xr:uid="{00000000-0004-0000-0000-000004000000}"/>
    <hyperlink ref="E10" location="'隐秀 '!A1" display="隐秀'" xr:uid="{00000000-0004-0000-0000-000005000000}"/>
    <hyperlink ref="E11" location="太湖大道隧道!A1" display="太湖大道隧道" xr:uid="{00000000-0004-0000-0000-000006000000}"/>
  </hyperlinks>
  <pageMargins left="0.75" right="0.75" top="1" bottom="1" header="0.5" footer="0.5"/>
  <pageSetup paperSize="9" orientation="portrait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0">
    <pageSetUpPr fitToPage="1"/>
  </sheetPr>
  <dimension ref="A1:H40"/>
  <sheetViews>
    <sheetView zoomScaleSheetLayoutView="70" workbookViewId="0">
      <pane ySplit="2" topLeftCell="A30" activePane="bottomLeft" state="frozen"/>
      <selection pane="bottomLeft" activeCell="A40" sqref="A40:H40"/>
    </sheetView>
  </sheetViews>
  <sheetFormatPr defaultColWidth="8.875" defaultRowHeight="18.75"/>
  <cols>
    <col min="1" max="1" width="6.625" style="1" customWidth="1"/>
    <col min="2" max="2" width="16.25" style="2" customWidth="1"/>
    <col min="3" max="3" width="30.25" style="1" customWidth="1"/>
    <col min="4" max="4" width="6.625" style="1" customWidth="1"/>
    <col min="5" max="5" width="8.625" style="3" customWidth="1"/>
    <col min="6" max="6" width="7.625" style="3" customWidth="1"/>
    <col min="7" max="7" width="7" style="3" customWidth="1"/>
    <col min="8" max="8" width="12.125" style="4" customWidth="1"/>
    <col min="9" max="16384" width="8.875" style="1"/>
  </cols>
  <sheetData>
    <row r="1" spans="1:8" ht="41.25" customHeight="1">
      <c r="A1" s="218" t="s">
        <v>774</v>
      </c>
      <c r="B1" s="219"/>
      <c r="C1" s="219"/>
      <c r="D1" s="219"/>
      <c r="E1" s="219"/>
      <c r="F1" s="219"/>
      <c r="G1" s="219"/>
      <c r="H1" s="220"/>
    </row>
    <row r="2" spans="1:8" ht="51.6" customHeight="1">
      <c r="A2" s="45" t="s">
        <v>17</v>
      </c>
      <c r="B2" s="45" t="s">
        <v>21</v>
      </c>
      <c r="C2" s="45" t="s">
        <v>791</v>
      </c>
      <c r="D2" s="45" t="s">
        <v>792</v>
      </c>
      <c r="E2" s="7" t="s">
        <v>793</v>
      </c>
      <c r="F2" s="8" t="s">
        <v>22</v>
      </c>
      <c r="G2" s="8" t="s">
        <v>167</v>
      </c>
      <c r="H2" s="9" t="s">
        <v>19</v>
      </c>
    </row>
    <row r="3" spans="1:8" ht="37.5" customHeight="1">
      <c r="A3" s="195" t="s">
        <v>24</v>
      </c>
      <c r="B3" s="196"/>
      <c r="C3" s="197"/>
      <c r="D3" s="52"/>
      <c r="E3" s="47"/>
      <c r="F3" s="47"/>
      <c r="G3" s="47"/>
      <c r="H3" s="48"/>
    </row>
    <row r="4" spans="1:8" ht="45" customHeight="1">
      <c r="A4" s="195" t="s">
        <v>25</v>
      </c>
      <c r="B4" s="196"/>
      <c r="C4" s="197"/>
      <c r="D4" s="52"/>
      <c r="E4" s="47"/>
      <c r="F4" s="47"/>
      <c r="G4" s="47"/>
      <c r="H4" s="48"/>
    </row>
    <row r="5" spans="1:8" ht="100.5" customHeight="1">
      <c r="A5" s="40">
        <v>1</v>
      </c>
      <c r="B5" s="41" t="s">
        <v>523</v>
      </c>
      <c r="C5" s="41" t="s">
        <v>524</v>
      </c>
      <c r="D5" s="40" t="s">
        <v>28</v>
      </c>
      <c r="E5" s="50">
        <v>52</v>
      </c>
      <c r="F5" s="50"/>
      <c r="G5" s="47"/>
      <c r="H5" s="51"/>
    </row>
    <row r="6" spans="1:8" ht="101.1" customHeight="1">
      <c r="A6" s="40">
        <v>2</v>
      </c>
      <c r="B6" s="41" t="s">
        <v>523</v>
      </c>
      <c r="C6" s="54" t="s">
        <v>525</v>
      </c>
      <c r="D6" s="40" t="s">
        <v>28</v>
      </c>
      <c r="E6" s="50">
        <v>12</v>
      </c>
      <c r="F6" s="50"/>
      <c r="G6" s="47"/>
      <c r="H6" s="51"/>
    </row>
    <row r="7" spans="1:8" ht="101.1" customHeight="1">
      <c r="A7" s="40">
        <v>3</v>
      </c>
      <c r="B7" s="13" t="s">
        <v>526</v>
      </c>
      <c r="C7" s="54" t="s">
        <v>527</v>
      </c>
      <c r="D7" s="40" t="s">
        <v>28</v>
      </c>
      <c r="E7" s="50">
        <v>50</v>
      </c>
      <c r="F7" s="50"/>
      <c r="G7" s="47"/>
      <c r="H7" s="51"/>
    </row>
    <row r="8" spans="1:8" ht="117.6" customHeight="1">
      <c r="A8" s="40">
        <v>4</v>
      </c>
      <c r="B8" s="41" t="s">
        <v>175</v>
      </c>
      <c r="C8" s="54" t="s">
        <v>369</v>
      </c>
      <c r="D8" s="40" t="s">
        <v>28</v>
      </c>
      <c r="E8" s="50">
        <v>16</v>
      </c>
      <c r="F8" s="50"/>
      <c r="G8" s="47"/>
      <c r="H8" s="51"/>
    </row>
    <row r="9" spans="1:8" ht="101.1" customHeight="1">
      <c r="A9" s="40">
        <v>5</v>
      </c>
      <c r="B9" s="41" t="s">
        <v>39</v>
      </c>
      <c r="C9" s="41" t="s">
        <v>264</v>
      </c>
      <c r="D9" s="40" t="s">
        <v>28</v>
      </c>
      <c r="E9" s="50">
        <v>8</v>
      </c>
      <c r="F9" s="50"/>
      <c r="G9" s="47"/>
      <c r="H9" s="51"/>
    </row>
    <row r="10" spans="1:8" ht="68.099999999999994" customHeight="1">
      <c r="A10" s="40">
        <v>6</v>
      </c>
      <c r="B10" s="41" t="s">
        <v>50</v>
      </c>
      <c r="C10" s="41" t="s">
        <v>371</v>
      </c>
      <c r="D10" s="40" t="s">
        <v>52</v>
      </c>
      <c r="E10" s="50">
        <v>9</v>
      </c>
      <c r="F10" s="50"/>
      <c r="G10" s="47"/>
      <c r="H10" s="51"/>
    </row>
    <row r="11" spans="1:8" ht="101.1" customHeight="1">
      <c r="A11" s="40">
        <v>7</v>
      </c>
      <c r="B11" s="41" t="s">
        <v>56</v>
      </c>
      <c r="C11" s="41" t="s">
        <v>528</v>
      </c>
      <c r="D11" s="40" t="s">
        <v>28</v>
      </c>
      <c r="E11" s="42">
        <v>2</v>
      </c>
      <c r="F11" s="50"/>
      <c r="G11" s="47"/>
      <c r="H11" s="57"/>
    </row>
    <row r="12" spans="1:8" ht="36.75" customHeight="1">
      <c r="A12" s="40"/>
      <c r="B12" s="194" t="s">
        <v>68</v>
      </c>
      <c r="C12" s="194"/>
      <c r="D12" s="40"/>
      <c r="E12" s="42"/>
      <c r="F12" s="42"/>
      <c r="G12" s="42"/>
      <c r="H12" s="48"/>
    </row>
    <row r="13" spans="1:8" ht="34.5" customHeight="1">
      <c r="A13" s="195" t="s">
        <v>69</v>
      </c>
      <c r="B13" s="196"/>
      <c r="C13" s="197"/>
      <c r="D13" s="52"/>
      <c r="E13" s="47"/>
      <c r="F13" s="47"/>
      <c r="G13" s="47"/>
      <c r="H13" s="48"/>
    </row>
    <row r="14" spans="1:8" ht="111" customHeight="1">
      <c r="A14" s="40">
        <v>1</v>
      </c>
      <c r="B14" s="15" t="s">
        <v>72</v>
      </c>
      <c r="C14" s="41" t="s">
        <v>370</v>
      </c>
      <c r="D14" s="40" t="s">
        <v>47</v>
      </c>
      <c r="E14" s="50">
        <v>1</v>
      </c>
      <c r="F14" s="50"/>
      <c r="G14" s="47"/>
      <c r="H14" s="51"/>
    </row>
    <row r="15" spans="1:8" ht="101.1" customHeight="1">
      <c r="A15" s="40">
        <v>2</v>
      </c>
      <c r="B15" s="15" t="s">
        <v>70</v>
      </c>
      <c r="C15" s="54" t="s">
        <v>529</v>
      </c>
      <c r="D15" s="40" t="s">
        <v>28</v>
      </c>
      <c r="E15" s="50">
        <v>6</v>
      </c>
      <c r="F15" s="50"/>
      <c r="G15" s="47"/>
      <c r="H15" s="51"/>
    </row>
    <row r="16" spans="1:8" ht="107.25" customHeight="1">
      <c r="A16" s="40">
        <v>3</v>
      </c>
      <c r="B16" s="15" t="s">
        <v>41</v>
      </c>
      <c r="C16" s="41" t="s">
        <v>370</v>
      </c>
      <c r="D16" s="40" t="s">
        <v>47</v>
      </c>
      <c r="E16" s="50">
        <v>1</v>
      </c>
      <c r="F16" s="50"/>
      <c r="G16" s="47"/>
      <c r="H16" s="51"/>
    </row>
    <row r="17" spans="1:8" ht="84.6" customHeight="1">
      <c r="A17" s="40">
        <v>4</v>
      </c>
      <c r="B17" s="41" t="s">
        <v>75</v>
      </c>
      <c r="C17" s="41" t="s">
        <v>370</v>
      </c>
      <c r="D17" s="40" t="s">
        <v>47</v>
      </c>
      <c r="E17" s="50">
        <v>4</v>
      </c>
      <c r="F17" s="50"/>
      <c r="G17" s="47"/>
      <c r="H17" s="51"/>
    </row>
    <row r="18" spans="1:8" ht="102.75" customHeight="1">
      <c r="A18" s="40">
        <v>5</v>
      </c>
      <c r="B18" s="41" t="s">
        <v>74</v>
      </c>
      <c r="C18" s="41" t="s">
        <v>370</v>
      </c>
      <c r="D18" s="40" t="s">
        <v>47</v>
      </c>
      <c r="E18" s="50">
        <v>1</v>
      </c>
      <c r="F18" s="50"/>
      <c r="G18" s="47"/>
      <c r="H18" s="51"/>
    </row>
    <row r="19" spans="1:8" ht="68.099999999999994" customHeight="1">
      <c r="A19" s="40">
        <v>6</v>
      </c>
      <c r="B19" s="41" t="s">
        <v>132</v>
      </c>
      <c r="C19" s="41" t="s">
        <v>530</v>
      </c>
      <c r="D19" s="40" t="s">
        <v>47</v>
      </c>
      <c r="E19" s="50">
        <v>1</v>
      </c>
      <c r="F19" s="50"/>
      <c r="G19" s="47"/>
      <c r="H19" s="51"/>
    </row>
    <row r="20" spans="1:8" ht="84.6" customHeight="1">
      <c r="A20" s="40">
        <v>7</v>
      </c>
      <c r="B20" s="41" t="s">
        <v>82</v>
      </c>
      <c r="C20" s="41" t="s">
        <v>531</v>
      </c>
      <c r="D20" s="40" t="s">
        <v>47</v>
      </c>
      <c r="E20" s="50">
        <v>3</v>
      </c>
      <c r="F20" s="50"/>
      <c r="G20" s="47"/>
      <c r="H20" s="51"/>
    </row>
    <row r="21" spans="1:8" ht="84.6" customHeight="1">
      <c r="A21" s="40">
        <v>8</v>
      </c>
      <c r="B21" s="41" t="s">
        <v>85</v>
      </c>
      <c r="C21" s="41" t="s">
        <v>532</v>
      </c>
      <c r="D21" s="40" t="s">
        <v>47</v>
      </c>
      <c r="E21" s="50">
        <v>1</v>
      </c>
      <c r="F21" s="50"/>
      <c r="G21" s="47"/>
      <c r="H21" s="51"/>
    </row>
    <row r="22" spans="1:8" ht="84.6" customHeight="1">
      <c r="A22" s="40">
        <v>9</v>
      </c>
      <c r="B22" s="41" t="s">
        <v>90</v>
      </c>
      <c r="C22" s="41" t="s">
        <v>384</v>
      </c>
      <c r="D22" s="40" t="s">
        <v>92</v>
      </c>
      <c r="E22" s="50">
        <v>1</v>
      </c>
      <c r="F22" s="50"/>
      <c r="G22" s="47"/>
      <c r="H22" s="51"/>
    </row>
    <row r="23" spans="1:8" ht="51.6" customHeight="1">
      <c r="A23" s="40">
        <v>10</v>
      </c>
      <c r="B23" s="41" t="s">
        <v>533</v>
      </c>
      <c r="C23" s="41" t="s">
        <v>534</v>
      </c>
      <c r="D23" s="40" t="s">
        <v>95</v>
      </c>
      <c r="E23" s="42">
        <f>8.15*6.6*0.9</f>
        <v>48.411000000000001</v>
      </c>
      <c r="F23" s="50"/>
      <c r="G23" s="47"/>
      <c r="H23" s="51"/>
    </row>
    <row r="24" spans="1:8" ht="35.1" customHeight="1">
      <c r="A24" s="40">
        <v>11</v>
      </c>
      <c r="B24" s="41" t="s">
        <v>97</v>
      </c>
      <c r="C24" s="41" t="s">
        <v>98</v>
      </c>
      <c r="D24" s="40" t="s">
        <v>99</v>
      </c>
      <c r="E24" s="42">
        <f>5*8.25*2</f>
        <v>82.5</v>
      </c>
      <c r="F24" s="47"/>
      <c r="G24" s="47"/>
      <c r="H24" s="57"/>
    </row>
    <row r="25" spans="1:8" ht="84.6" customHeight="1">
      <c r="A25" s="40">
        <v>12</v>
      </c>
      <c r="B25" s="15" t="s">
        <v>100</v>
      </c>
      <c r="C25" s="15" t="s">
        <v>103</v>
      </c>
      <c r="D25" s="58" t="s">
        <v>102</v>
      </c>
      <c r="E25" s="42">
        <v>139</v>
      </c>
      <c r="F25" s="47"/>
      <c r="G25" s="47"/>
      <c r="H25" s="55"/>
    </row>
    <row r="26" spans="1:8" ht="84.6" customHeight="1">
      <c r="A26" s="40">
        <v>13</v>
      </c>
      <c r="B26" s="15" t="s">
        <v>100</v>
      </c>
      <c r="C26" s="15" t="s">
        <v>104</v>
      </c>
      <c r="D26" s="58" t="s">
        <v>102</v>
      </c>
      <c r="E26" s="42">
        <v>96</v>
      </c>
      <c r="F26" s="47"/>
      <c r="G26" s="47"/>
      <c r="H26" s="55"/>
    </row>
    <row r="27" spans="1:8" ht="51.6" customHeight="1">
      <c r="A27" s="40">
        <v>14</v>
      </c>
      <c r="B27" s="41" t="s">
        <v>148</v>
      </c>
      <c r="C27" s="41" t="s">
        <v>535</v>
      </c>
      <c r="D27" s="40" t="s">
        <v>60</v>
      </c>
      <c r="E27" s="50">
        <v>2</v>
      </c>
      <c r="F27" s="50"/>
      <c r="G27" s="47"/>
      <c r="H27" s="51"/>
    </row>
    <row r="28" spans="1:8" ht="84.6" customHeight="1">
      <c r="A28" s="40">
        <v>15</v>
      </c>
      <c r="B28" s="41" t="s">
        <v>107</v>
      </c>
      <c r="C28" s="41" t="s">
        <v>392</v>
      </c>
      <c r="D28" s="40" t="s">
        <v>28</v>
      </c>
      <c r="E28" s="50">
        <v>1</v>
      </c>
      <c r="F28" s="50"/>
      <c r="G28" s="47"/>
      <c r="H28" s="51"/>
    </row>
    <row r="29" spans="1:8" ht="30.75" customHeight="1">
      <c r="A29" s="40"/>
      <c r="B29" s="194" t="s">
        <v>68</v>
      </c>
      <c r="C29" s="194"/>
      <c r="D29" s="40"/>
      <c r="E29" s="42" t="s">
        <v>795</v>
      </c>
      <c r="F29" s="42"/>
      <c r="G29" s="42"/>
      <c r="H29" s="48"/>
    </row>
    <row r="30" spans="1:8" ht="33.75" customHeight="1">
      <c r="A30" s="61"/>
      <c r="B30" s="194" t="s">
        <v>153</v>
      </c>
      <c r="C30" s="194"/>
      <c r="D30" s="40"/>
      <c r="E30" s="42" t="s">
        <v>795</v>
      </c>
      <c r="F30" s="42"/>
      <c r="G30" s="42"/>
      <c r="H30" s="48"/>
    </row>
    <row r="31" spans="1:8" ht="34.5" customHeight="1">
      <c r="A31" s="198" t="s">
        <v>154</v>
      </c>
      <c r="B31" s="199"/>
      <c r="C31" s="200"/>
      <c r="D31" s="59"/>
      <c r="E31" s="47"/>
      <c r="F31" s="47"/>
      <c r="G31" s="47"/>
      <c r="H31" s="48"/>
    </row>
    <row r="32" spans="1:8" ht="35.25" customHeight="1">
      <c r="A32" s="195" t="s">
        <v>155</v>
      </c>
      <c r="B32" s="196"/>
      <c r="C32" s="197"/>
      <c r="D32" s="52"/>
      <c r="E32" s="47"/>
      <c r="F32" s="47"/>
      <c r="G32" s="47"/>
      <c r="H32" s="48"/>
    </row>
    <row r="33" spans="1:8" ht="42.75" customHeight="1">
      <c r="A33" s="40">
        <v>1</v>
      </c>
      <c r="B33" s="41" t="s">
        <v>156</v>
      </c>
      <c r="C33" s="41" t="s">
        <v>157</v>
      </c>
      <c r="D33" s="40" t="s">
        <v>158</v>
      </c>
      <c r="E33" s="42">
        <f>850*2*365/1000</f>
        <v>620.5</v>
      </c>
      <c r="F33" s="50"/>
      <c r="G33" s="42"/>
      <c r="H33" s="51"/>
    </row>
    <row r="34" spans="1:8" ht="27.75" customHeight="1">
      <c r="A34" s="61"/>
      <c r="B34" s="194" t="s">
        <v>68</v>
      </c>
      <c r="C34" s="194"/>
      <c r="D34" s="40"/>
      <c r="E34" s="42" t="s">
        <v>795</v>
      </c>
      <c r="F34" s="42"/>
      <c r="G34" s="42"/>
      <c r="H34" s="48"/>
    </row>
    <row r="35" spans="1:8" ht="36" customHeight="1">
      <c r="A35" s="195" t="s">
        <v>159</v>
      </c>
      <c r="B35" s="196"/>
      <c r="C35" s="197"/>
      <c r="D35" s="52"/>
      <c r="E35" s="47"/>
      <c r="F35" s="47"/>
      <c r="G35" s="47"/>
      <c r="H35" s="48"/>
    </row>
    <row r="36" spans="1:8" ht="44.25" customHeight="1">
      <c r="A36" s="40">
        <v>1</v>
      </c>
      <c r="B36" s="41" t="s">
        <v>160</v>
      </c>
      <c r="C36" s="41" t="s">
        <v>161</v>
      </c>
      <c r="D36" s="40" t="s">
        <v>158</v>
      </c>
      <c r="E36" s="42">
        <f>850*2*12/1000</f>
        <v>20.399999999999999</v>
      </c>
      <c r="F36" s="50"/>
      <c r="G36" s="47"/>
      <c r="H36" s="51"/>
    </row>
    <row r="37" spans="1:8" ht="30" customHeight="1">
      <c r="A37" s="61"/>
      <c r="B37" s="194" t="s">
        <v>68</v>
      </c>
      <c r="C37" s="194"/>
      <c r="D37" s="40" t="s">
        <v>795</v>
      </c>
      <c r="E37" s="42"/>
      <c r="F37" s="42"/>
      <c r="G37" s="42"/>
      <c r="H37" s="48"/>
    </row>
    <row r="38" spans="1:8" ht="30" customHeight="1">
      <c r="A38" s="61"/>
      <c r="B38" s="194" t="s">
        <v>153</v>
      </c>
      <c r="C38" s="194"/>
      <c r="D38" s="40" t="s">
        <v>795</v>
      </c>
      <c r="E38" s="42"/>
      <c r="F38" s="42"/>
      <c r="G38" s="42"/>
      <c r="H38" s="48"/>
    </row>
    <row r="39" spans="1:8" ht="30" customHeight="1">
      <c r="A39" s="61"/>
      <c r="B39" s="235" t="s">
        <v>788</v>
      </c>
      <c r="C39" s="236"/>
      <c r="D39" s="40" t="s">
        <v>795</v>
      </c>
      <c r="E39" s="47"/>
      <c r="F39" s="47"/>
      <c r="G39" s="47"/>
      <c r="H39" s="48"/>
    </row>
    <row r="40" spans="1:8" ht="30.75" customHeight="1">
      <c r="A40" s="182"/>
      <c r="B40" s="188" t="s">
        <v>789</v>
      </c>
      <c r="C40" s="189"/>
      <c r="D40" s="40" t="s">
        <v>795</v>
      </c>
      <c r="E40" s="183"/>
      <c r="F40" s="183"/>
      <c r="G40" s="183"/>
      <c r="H40" s="184"/>
    </row>
  </sheetData>
  <sheetProtection formatCells="0" formatColumns="0" formatRows="0" insertColumns="0" insertRows="0" insertHyperlinks="0" deleteColumns="0" deleteRows="0" sort="0" autoFilter="0" pivotTables="0"/>
  <mergeCells count="15">
    <mergeCell ref="A1:H1"/>
    <mergeCell ref="A3:C3"/>
    <mergeCell ref="A4:C4"/>
    <mergeCell ref="B12:C12"/>
    <mergeCell ref="A13:C13"/>
    <mergeCell ref="B29:C29"/>
    <mergeCell ref="B30:C30"/>
    <mergeCell ref="A31:C31"/>
    <mergeCell ref="A32:C32"/>
    <mergeCell ref="B34:C34"/>
    <mergeCell ref="B40:C40"/>
    <mergeCell ref="A35:C35"/>
    <mergeCell ref="B37:C37"/>
    <mergeCell ref="B38:C38"/>
    <mergeCell ref="B39:C39"/>
  </mergeCells>
  <phoneticPr fontId="21" type="noConversion"/>
  <pageMargins left="0.59055118110236227" right="0.59055118110236227" top="0.59055118110236227" bottom="0.47244094488188981" header="0" footer="0"/>
  <pageSetup paperSize="9" scale="96" fitToHeight="0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2">
    <pageSetUpPr fitToPage="1"/>
  </sheetPr>
  <dimension ref="A1:H31"/>
  <sheetViews>
    <sheetView zoomScaleSheetLayoutView="85" workbookViewId="0">
      <pane ySplit="2" topLeftCell="A21" activePane="bottomLeft" state="frozen"/>
      <selection pane="bottomLeft" activeCell="A31" sqref="A31:H31"/>
    </sheetView>
  </sheetViews>
  <sheetFormatPr defaultColWidth="8.875" defaultRowHeight="18.75"/>
  <cols>
    <col min="1" max="1" width="6.625" style="1" customWidth="1"/>
    <col min="2" max="2" width="17.25" style="2" customWidth="1"/>
    <col min="3" max="3" width="25.75" style="1" customWidth="1"/>
    <col min="4" max="4" width="6.625" style="1" customWidth="1"/>
    <col min="5" max="5" width="10.375" style="3" customWidth="1"/>
    <col min="6" max="6" width="8.25" style="81" customWidth="1"/>
    <col min="7" max="7" width="7.375" style="3" customWidth="1"/>
    <col min="8" max="8" width="10.25" style="4" customWidth="1"/>
    <col min="9" max="16384" width="8.875" style="1"/>
  </cols>
  <sheetData>
    <row r="1" spans="1:8" ht="38.25" customHeight="1">
      <c r="A1" s="218" t="s">
        <v>775</v>
      </c>
      <c r="B1" s="219"/>
      <c r="C1" s="219"/>
      <c r="D1" s="219"/>
      <c r="E1" s="219"/>
      <c r="F1" s="219"/>
      <c r="G1" s="219"/>
      <c r="H1" s="220"/>
    </row>
    <row r="2" spans="1:8" ht="51.6" customHeight="1">
      <c r="A2" s="82" t="s">
        <v>17</v>
      </c>
      <c r="B2" s="82" t="s">
        <v>21</v>
      </c>
      <c r="C2" s="82" t="s">
        <v>791</v>
      </c>
      <c r="D2" s="82" t="s">
        <v>792</v>
      </c>
      <c r="E2" s="7" t="s">
        <v>793</v>
      </c>
      <c r="F2" s="83" t="s">
        <v>22</v>
      </c>
      <c r="G2" s="8" t="s">
        <v>167</v>
      </c>
      <c r="H2" s="9" t="s">
        <v>19</v>
      </c>
    </row>
    <row r="3" spans="1:8" ht="39.75" customHeight="1">
      <c r="A3" s="195" t="s">
        <v>24</v>
      </c>
      <c r="B3" s="196"/>
      <c r="C3" s="197"/>
      <c r="D3" s="52"/>
      <c r="E3" s="47"/>
      <c r="F3" s="84"/>
      <c r="G3" s="47"/>
      <c r="H3" s="48"/>
    </row>
    <row r="4" spans="1:8" ht="36.75" customHeight="1">
      <c r="A4" s="195" t="s">
        <v>25</v>
      </c>
      <c r="B4" s="196"/>
      <c r="C4" s="197"/>
      <c r="D4" s="52"/>
      <c r="E4" s="47"/>
      <c r="F4" s="84"/>
      <c r="G4" s="47"/>
      <c r="H4" s="48"/>
    </row>
    <row r="5" spans="1:8" ht="101.1" customHeight="1">
      <c r="A5" s="40">
        <v>1</v>
      </c>
      <c r="B5" s="40" t="s">
        <v>523</v>
      </c>
      <c r="C5" s="41" t="s">
        <v>524</v>
      </c>
      <c r="D5" s="40" t="s">
        <v>28</v>
      </c>
      <c r="E5" s="42">
        <v>76</v>
      </c>
      <c r="F5" s="84"/>
      <c r="G5" s="42"/>
      <c r="H5" s="48"/>
    </row>
    <row r="6" spans="1:8" ht="117.6" customHeight="1">
      <c r="A6" s="40">
        <v>2</v>
      </c>
      <c r="B6" s="40" t="s">
        <v>175</v>
      </c>
      <c r="C6" s="54" t="s">
        <v>369</v>
      </c>
      <c r="D6" s="40" t="s">
        <v>28</v>
      </c>
      <c r="E6" s="42">
        <v>32</v>
      </c>
      <c r="F6" s="84"/>
      <c r="G6" s="42"/>
      <c r="H6" s="48"/>
    </row>
    <row r="7" spans="1:8" ht="101.1" customHeight="1">
      <c r="A7" s="40">
        <v>3</v>
      </c>
      <c r="B7" s="40" t="s">
        <v>39</v>
      </c>
      <c r="C7" s="41" t="s">
        <v>177</v>
      </c>
      <c r="D7" s="40" t="s">
        <v>28</v>
      </c>
      <c r="E7" s="42">
        <v>10</v>
      </c>
      <c r="F7" s="84"/>
      <c r="G7" s="42"/>
      <c r="H7" s="48"/>
    </row>
    <row r="8" spans="1:8" ht="41.25" customHeight="1">
      <c r="A8" s="40"/>
      <c r="B8" s="194" t="s">
        <v>68</v>
      </c>
      <c r="C8" s="194"/>
      <c r="D8" s="40" t="s">
        <v>795</v>
      </c>
      <c r="E8" s="47"/>
      <c r="F8" s="84"/>
      <c r="G8" s="47"/>
      <c r="H8" s="48"/>
    </row>
    <row r="9" spans="1:8" ht="40.5" customHeight="1">
      <c r="A9" s="195" t="s">
        <v>69</v>
      </c>
      <c r="B9" s="196"/>
      <c r="C9" s="197"/>
      <c r="D9" s="52"/>
      <c r="E9" s="47"/>
      <c r="F9" s="84"/>
      <c r="G9" s="47"/>
      <c r="H9" s="48"/>
    </row>
    <row r="10" spans="1:8" ht="101.1" customHeight="1">
      <c r="A10" s="40">
        <v>1</v>
      </c>
      <c r="B10" s="58" t="s">
        <v>70</v>
      </c>
      <c r="C10" s="54" t="s">
        <v>536</v>
      </c>
      <c r="D10" s="40" t="s">
        <v>28</v>
      </c>
      <c r="E10" s="42">
        <v>4</v>
      </c>
      <c r="F10" s="84"/>
      <c r="G10" s="42"/>
      <c r="H10" s="48"/>
    </row>
    <row r="11" spans="1:8" ht="106.5" customHeight="1">
      <c r="A11" s="40">
        <v>2</v>
      </c>
      <c r="B11" s="58" t="s">
        <v>247</v>
      </c>
      <c r="C11" s="41" t="s">
        <v>537</v>
      </c>
      <c r="D11" s="40" t="s">
        <v>47</v>
      </c>
      <c r="E11" s="42">
        <v>2</v>
      </c>
      <c r="F11" s="84"/>
      <c r="G11" s="42"/>
      <c r="H11" s="48"/>
    </row>
    <row r="12" spans="1:8" ht="105.75" customHeight="1">
      <c r="A12" s="40">
        <v>3</v>
      </c>
      <c r="B12" s="58" t="s">
        <v>41</v>
      </c>
      <c r="C12" s="41" t="s">
        <v>537</v>
      </c>
      <c r="D12" s="40" t="s">
        <v>47</v>
      </c>
      <c r="E12" s="42">
        <v>1</v>
      </c>
      <c r="F12" s="84"/>
      <c r="G12" s="42"/>
      <c r="H12" s="48"/>
    </row>
    <row r="13" spans="1:8" ht="105" customHeight="1">
      <c r="A13" s="40">
        <v>4</v>
      </c>
      <c r="B13" s="40" t="s">
        <v>75</v>
      </c>
      <c r="C13" s="41" t="s">
        <v>537</v>
      </c>
      <c r="D13" s="40" t="s">
        <v>47</v>
      </c>
      <c r="E13" s="42">
        <v>1</v>
      </c>
      <c r="F13" s="84"/>
      <c r="G13" s="42"/>
      <c r="H13" s="48"/>
    </row>
    <row r="14" spans="1:8" ht="101.25" customHeight="1">
      <c r="A14" s="40">
        <v>5</v>
      </c>
      <c r="B14" s="40" t="s">
        <v>82</v>
      </c>
      <c r="C14" s="41" t="s">
        <v>538</v>
      </c>
      <c r="D14" s="40" t="s">
        <v>47</v>
      </c>
      <c r="E14" s="50">
        <v>4</v>
      </c>
      <c r="F14" s="84"/>
      <c r="G14" s="42"/>
      <c r="H14" s="48"/>
    </row>
    <row r="15" spans="1:8" ht="84.6" customHeight="1">
      <c r="A15" s="40">
        <v>6</v>
      </c>
      <c r="B15" s="40" t="s">
        <v>90</v>
      </c>
      <c r="C15" s="41" t="s">
        <v>539</v>
      </c>
      <c r="D15" s="40" t="s">
        <v>92</v>
      </c>
      <c r="E15" s="50">
        <v>1</v>
      </c>
      <c r="F15" s="84"/>
      <c r="G15" s="42"/>
      <c r="H15" s="48"/>
    </row>
    <row r="16" spans="1:8" ht="59.25" customHeight="1">
      <c r="A16" s="40">
        <v>7</v>
      </c>
      <c r="B16" s="40" t="s">
        <v>533</v>
      </c>
      <c r="C16" s="41" t="s">
        <v>540</v>
      </c>
      <c r="D16" s="40" t="s">
        <v>95</v>
      </c>
      <c r="E16" s="42">
        <f>8.7*4.2*0.9</f>
        <v>32.886000000000003</v>
      </c>
      <c r="F16" s="84"/>
      <c r="G16" s="42"/>
      <c r="H16" s="48"/>
    </row>
    <row r="17" spans="1:8" ht="56.25" customHeight="1">
      <c r="A17" s="40">
        <v>8</v>
      </c>
      <c r="B17" s="40" t="s">
        <v>97</v>
      </c>
      <c r="C17" s="41" t="s">
        <v>98</v>
      </c>
      <c r="D17" s="40" t="s">
        <v>99</v>
      </c>
      <c r="E17" s="58">
        <f>2*8.25*2+5*4</f>
        <v>53</v>
      </c>
      <c r="F17" s="84"/>
      <c r="G17" s="42"/>
      <c r="H17" s="57"/>
    </row>
    <row r="18" spans="1:8" ht="51.6" customHeight="1">
      <c r="A18" s="40">
        <v>9</v>
      </c>
      <c r="B18" s="40" t="s">
        <v>148</v>
      </c>
      <c r="C18" s="41" t="s">
        <v>541</v>
      </c>
      <c r="D18" s="40" t="s">
        <v>60</v>
      </c>
      <c r="E18" s="50">
        <v>2</v>
      </c>
      <c r="F18" s="84"/>
      <c r="G18" s="42"/>
      <c r="H18" s="48"/>
    </row>
    <row r="19" spans="1:8" ht="84.6" customHeight="1">
      <c r="A19" s="40">
        <v>10</v>
      </c>
      <c r="B19" s="40" t="s">
        <v>107</v>
      </c>
      <c r="C19" s="41" t="s">
        <v>542</v>
      </c>
      <c r="D19" s="40" t="s">
        <v>28</v>
      </c>
      <c r="E19" s="50">
        <v>1</v>
      </c>
      <c r="F19" s="84"/>
      <c r="G19" s="42"/>
      <c r="H19" s="48"/>
    </row>
    <row r="20" spans="1:8" ht="30" customHeight="1">
      <c r="A20" s="40"/>
      <c r="B20" s="194" t="s">
        <v>68</v>
      </c>
      <c r="C20" s="194"/>
      <c r="D20" s="40" t="s">
        <v>795</v>
      </c>
      <c r="E20" s="47"/>
      <c r="F20" s="84"/>
      <c r="G20" s="47"/>
      <c r="H20" s="48"/>
    </row>
    <row r="21" spans="1:8" ht="30" customHeight="1">
      <c r="A21" s="61"/>
      <c r="B21" s="194" t="s">
        <v>153</v>
      </c>
      <c r="C21" s="194"/>
      <c r="D21" s="40" t="s">
        <v>795</v>
      </c>
      <c r="E21" s="47"/>
      <c r="F21" s="84"/>
      <c r="G21" s="47"/>
      <c r="H21" s="48"/>
    </row>
    <row r="22" spans="1:8" ht="30" customHeight="1">
      <c r="A22" s="198" t="s">
        <v>154</v>
      </c>
      <c r="B22" s="199"/>
      <c r="C22" s="200"/>
      <c r="D22" s="59"/>
      <c r="E22" s="47"/>
      <c r="F22" s="84"/>
      <c r="G22" s="47"/>
      <c r="H22" s="48"/>
    </row>
    <row r="23" spans="1:8" ht="30" customHeight="1">
      <c r="A23" s="195" t="s">
        <v>155</v>
      </c>
      <c r="B23" s="196"/>
      <c r="C23" s="197"/>
      <c r="D23" s="52"/>
      <c r="E23" s="47"/>
      <c r="F23" s="84"/>
      <c r="G23" s="47"/>
      <c r="H23" s="48"/>
    </row>
    <row r="24" spans="1:8" ht="54.75" customHeight="1">
      <c r="A24" s="40">
        <v>1</v>
      </c>
      <c r="B24" s="40" t="s">
        <v>156</v>
      </c>
      <c r="C24" s="41" t="s">
        <v>157</v>
      </c>
      <c r="D24" s="40" t="s">
        <v>802</v>
      </c>
      <c r="E24" s="42">
        <f>766*365/1000</f>
        <v>279.58999999999997</v>
      </c>
      <c r="F24" s="84"/>
      <c r="G24" s="42"/>
      <c r="H24" s="85"/>
    </row>
    <row r="25" spans="1:8" ht="30" customHeight="1">
      <c r="A25" s="61"/>
      <c r="B25" s="194" t="s">
        <v>68</v>
      </c>
      <c r="C25" s="194"/>
      <c r="D25" s="40" t="s">
        <v>795</v>
      </c>
      <c r="E25" s="47"/>
      <c r="F25" s="84"/>
      <c r="G25" s="47"/>
      <c r="H25" s="48"/>
    </row>
    <row r="26" spans="1:8" ht="30" customHeight="1">
      <c r="A26" s="195" t="s">
        <v>159</v>
      </c>
      <c r="B26" s="196"/>
      <c r="C26" s="197"/>
      <c r="D26" s="52"/>
      <c r="E26" s="47"/>
      <c r="F26" s="84"/>
      <c r="G26" s="47"/>
      <c r="H26" s="48"/>
    </row>
    <row r="27" spans="1:8" ht="56.25" customHeight="1">
      <c r="A27" s="40">
        <v>1</v>
      </c>
      <c r="B27" s="40" t="s">
        <v>160</v>
      </c>
      <c r="C27" s="41" t="s">
        <v>161</v>
      </c>
      <c r="D27" s="40" t="s">
        <v>802</v>
      </c>
      <c r="E27" s="42">
        <f>766*12/1000</f>
        <v>9.1920000000000002</v>
      </c>
      <c r="F27" s="84"/>
      <c r="G27" s="42"/>
      <c r="H27" s="48"/>
    </row>
    <row r="28" spans="1:8" ht="30" customHeight="1">
      <c r="A28" s="61"/>
      <c r="B28" s="194" t="s">
        <v>68</v>
      </c>
      <c r="C28" s="194"/>
      <c r="D28" s="40" t="s">
        <v>795</v>
      </c>
      <c r="E28" s="47"/>
      <c r="F28" s="84"/>
      <c r="G28" s="47"/>
      <c r="H28" s="48"/>
    </row>
    <row r="29" spans="1:8" ht="30" customHeight="1">
      <c r="A29" s="61"/>
      <c r="B29" s="194" t="s">
        <v>153</v>
      </c>
      <c r="C29" s="194"/>
      <c r="D29" s="40" t="s">
        <v>795</v>
      </c>
      <c r="E29" s="47"/>
      <c r="F29" s="84"/>
      <c r="G29" s="47"/>
      <c r="H29" s="48"/>
    </row>
    <row r="30" spans="1:8" ht="30" customHeight="1">
      <c r="A30" s="61"/>
      <c r="B30" s="194" t="s">
        <v>788</v>
      </c>
      <c r="C30" s="194"/>
      <c r="D30" s="61" t="s">
        <v>795</v>
      </c>
      <c r="E30" s="47"/>
      <c r="F30" s="84"/>
      <c r="G30" s="47"/>
      <c r="H30" s="48"/>
    </row>
    <row r="31" spans="1:8" ht="30" customHeight="1">
      <c r="A31" s="182"/>
      <c r="B31" s="188" t="s">
        <v>789</v>
      </c>
      <c r="C31" s="189"/>
      <c r="D31" s="40" t="s">
        <v>795</v>
      </c>
      <c r="E31" s="183"/>
      <c r="F31" s="183"/>
      <c r="G31" s="183"/>
      <c r="H31" s="184"/>
    </row>
  </sheetData>
  <sheetProtection formatCells="0" formatColumns="0" formatRows="0" insertColumns="0" insertRows="0" insertHyperlinks="0" deleteColumns="0" deleteRows="0" sort="0" autoFilter="0" pivotTables="0"/>
  <mergeCells count="15">
    <mergeCell ref="A1:H1"/>
    <mergeCell ref="A3:C3"/>
    <mergeCell ref="A4:C4"/>
    <mergeCell ref="B8:C8"/>
    <mergeCell ref="A9:C9"/>
    <mergeCell ref="B20:C20"/>
    <mergeCell ref="B21:C21"/>
    <mergeCell ref="A22:C22"/>
    <mergeCell ref="A23:C23"/>
    <mergeCell ref="B25:C25"/>
    <mergeCell ref="B31:C31"/>
    <mergeCell ref="A26:C26"/>
    <mergeCell ref="B28:C28"/>
    <mergeCell ref="B29:C29"/>
    <mergeCell ref="B30:C30"/>
  </mergeCells>
  <phoneticPr fontId="21" type="noConversion"/>
  <pageMargins left="0.59055118110236227" right="0.59055118110236227" top="0.59055118110236227" bottom="0.47244094488188981" header="0" footer="0"/>
  <pageSetup paperSize="9" scale="99" fitToHeight="0" orientation="portrait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4">
    <pageSetUpPr fitToPage="1"/>
  </sheetPr>
  <dimension ref="A1:H30"/>
  <sheetViews>
    <sheetView zoomScaleSheetLayoutView="85" workbookViewId="0">
      <pane ySplit="2" topLeftCell="A3" activePane="bottomLeft" state="frozen"/>
      <selection pane="bottomLeft" activeCell="A30" sqref="A30:H30"/>
    </sheetView>
  </sheetViews>
  <sheetFormatPr defaultColWidth="8.875" defaultRowHeight="18.75"/>
  <cols>
    <col min="1" max="1" width="6.625" style="1" customWidth="1"/>
    <col min="2" max="2" width="11.25" style="2" customWidth="1"/>
    <col min="3" max="3" width="26.875" style="1" customWidth="1"/>
    <col min="4" max="4" width="8.5" style="1" customWidth="1"/>
    <col min="5" max="5" width="10.375" style="3" customWidth="1"/>
    <col min="6" max="6" width="11.375" style="3" customWidth="1"/>
    <col min="7" max="7" width="8.875" style="3" customWidth="1"/>
    <col min="8" max="8" width="9.75" style="16" customWidth="1"/>
    <col min="9" max="16384" width="8.875" style="1"/>
  </cols>
  <sheetData>
    <row r="1" spans="1:8" ht="34.5" customHeight="1">
      <c r="A1" s="218" t="s">
        <v>776</v>
      </c>
      <c r="B1" s="219"/>
      <c r="C1" s="219"/>
      <c r="D1" s="219"/>
      <c r="E1" s="219"/>
      <c r="F1" s="219"/>
      <c r="G1" s="219"/>
      <c r="H1" s="220"/>
    </row>
    <row r="2" spans="1:8" ht="51.6" customHeight="1">
      <c r="A2" s="45" t="s">
        <v>17</v>
      </c>
      <c r="B2" s="45" t="s">
        <v>21</v>
      </c>
      <c r="C2" s="45" t="s">
        <v>791</v>
      </c>
      <c r="D2" s="45" t="s">
        <v>792</v>
      </c>
      <c r="E2" s="7" t="s">
        <v>793</v>
      </c>
      <c r="F2" s="8" t="s">
        <v>22</v>
      </c>
      <c r="G2" s="8" t="s">
        <v>167</v>
      </c>
      <c r="H2" s="9" t="s">
        <v>19</v>
      </c>
    </row>
    <row r="3" spans="1:8" ht="36" customHeight="1">
      <c r="A3" s="195" t="s">
        <v>24</v>
      </c>
      <c r="B3" s="196"/>
      <c r="C3" s="197"/>
      <c r="D3" s="52"/>
      <c r="E3" s="52"/>
      <c r="F3" s="79"/>
      <c r="G3" s="52"/>
      <c r="H3" s="52"/>
    </row>
    <row r="4" spans="1:8" ht="36.75" customHeight="1">
      <c r="A4" s="195" t="s">
        <v>25</v>
      </c>
      <c r="B4" s="196"/>
      <c r="C4" s="197"/>
      <c r="D4" s="52"/>
      <c r="E4" s="52"/>
      <c r="F4" s="79"/>
      <c r="G4" s="52"/>
      <c r="H4" s="52"/>
    </row>
    <row r="5" spans="1:8" ht="113.25" customHeight="1">
      <c r="A5" s="40">
        <v>1</v>
      </c>
      <c r="B5" s="40" t="s">
        <v>39</v>
      </c>
      <c r="C5" s="41" t="s">
        <v>543</v>
      </c>
      <c r="D5" s="40" t="s">
        <v>28</v>
      </c>
      <c r="E5" s="42">
        <v>8</v>
      </c>
      <c r="F5" s="47"/>
      <c r="G5" s="47"/>
      <c r="H5" s="57"/>
    </row>
    <row r="6" spans="1:8" ht="142.5" customHeight="1">
      <c r="A6" s="40">
        <v>2</v>
      </c>
      <c r="B6" s="40" t="s">
        <v>56</v>
      </c>
      <c r="C6" s="41" t="s">
        <v>544</v>
      </c>
      <c r="D6" s="40" t="s">
        <v>28</v>
      </c>
      <c r="E6" s="42">
        <v>2</v>
      </c>
      <c r="F6" s="47"/>
      <c r="G6" s="47"/>
      <c r="H6" s="57"/>
    </row>
    <row r="7" spans="1:8" ht="36" customHeight="1">
      <c r="A7" s="40"/>
      <c r="B7" s="194" t="s">
        <v>68</v>
      </c>
      <c r="C7" s="194"/>
      <c r="D7" s="40" t="s">
        <v>795</v>
      </c>
      <c r="E7" s="47"/>
      <c r="F7" s="47"/>
      <c r="G7" s="47"/>
      <c r="H7" s="48"/>
    </row>
    <row r="8" spans="1:8" ht="32.25" customHeight="1">
      <c r="A8" s="195" t="s">
        <v>69</v>
      </c>
      <c r="B8" s="196"/>
      <c r="C8" s="197"/>
      <c r="D8" s="52"/>
      <c r="E8" s="47"/>
      <c r="F8" s="47"/>
      <c r="G8" s="47"/>
      <c r="H8" s="48"/>
    </row>
    <row r="9" spans="1:8" ht="108" customHeight="1">
      <c r="A9" s="40">
        <v>1</v>
      </c>
      <c r="B9" s="40" t="s">
        <v>72</v>
      </c>
      <c r="C9" s="41" t="s">
        <v>370</v>
      </c>
      <c r="D9" s="40" t="s">
        <v>28</v>
      </c>
      <c r="E9" s="50">
        <v>1</v>
      </c>
      <c r="F9" s="47"/>
      <c r="G9" s="47"/>
      <c r="H9" s="48"/>
    </row>
    <row r="10" spans="1:8" ht="101.1" customHeight="1">
      <c r="A10" s="40">
        <v>2</v>
      </c>
      <c r="B10" s="58" t="s">
        <v>70</v>
      </c>
      <c r="C10" s="54" t="s">
        <v>545</v>
      </c>
      <c r="D10" s="40" t="s">
        <v>28</v>
      </c>
      <c r="E10" s="42">
        <v>6</v>
      </c>
      <c r="F10" s="47"/>
      <c r="G10" s="47"/>
      <c r="H10" s="48"/>
    </row>
    <row r="11" spans="1:8" ht="129" customHeight="1">
      <c r="A11" s="40">
        <v>3</v>
      </c>
      <c r="B11" s="80" t="s">
        <v>75</v>
      </c>
      <c r="C11" s="41" t="s">
        <v>370</v>
      </c>
      <c r="D11" s="40" t="s">
        <v>47</v>
      </c>
      <c r="E11" s="42">
        <v>2</v>
      </c>
      <c r="F11" s="47"/>
      <c r="G11" s="47"/>
      <c r="H11" s="48"/>
    </row>
    <row r="12" spans="1:8" ht="99" customHeight="1">
      <c r="A12" s="40">
        <v>4</v>
      </c>
      <c r="B12" s="40" t="s">
        <v>82</v>
      </c>
      <c r="C12" s="41" t="s">
        <v>546</v>
      </c>
      <c r="D12" s="40" t="s">
        <v>47</v>
      </c>
      <c r="E12" s="50">
        <v>3</v>
      </c>
      <c r="F12" s="47"/>
      <c r="G12" s="47"/>
      <c r="H12" s="48"/>
    </row>
    <row r="13" spans="1:8" ht="84.6" customHeight="1">
      <c r="A13" s="40">
        <v>5</v>
      </c>
      <c r="B13" s="40" t="s">
        <v>90</v>
      </c>
      <c r="C13" s="41" t="s">
        <v>547</v>
      </c>
      <c r="D13" s="40" t="s">
        <v>92</v>
      </c>
      <c r="E13" s="50">
        <v>1</v>
      </c>
      <c r="F13" s="47"/>
      <c r="G13" s="47"/>
      <c r="H13" s="48"/>
    </row>
    <row r="14" spans="1:8" ht="51.6" customHeight="1">
      <c r="A14" s="40">
        <v>6</v>
      </c>
      <c r="B14" s="40" t="s">
        <v>533</v>
      </c>
      <c r="C14" s="41" t="s">
        <v>548</v>
      </c>
      <c r="D14" s="40" t="s">
        <v>95</v>
      </c>
      <c r="E14" s="42">
        <f>12*3*0.9</f>
        <v>32.4</v>
      </c>
      <c r="F14" s="47"/>
      <c r="G14" s="47"/>
      <c r="H14" s="48"/>
    </row>
    <row r="15" spans="1:8" ht="77.25" customHeight="1">
      <c r="A15" s="40">
        <v>7</v>
      </c>
      <c r="B15" s="40" t="s">
        <v>97</v>
      </c>
      <c r="C15" s="41" t="s">
        <v>98</v>
      </c>
      <c r="D15" s="40" t="s">
        <v>99</v>
      </c>
      <c r="E15" s="42">
        <f>3*8.25*2+8*2</f>
        <v>65.5</v>
      </c>
      <c r="F15" s="47"/>
      <c r="G15" s="47"/>
      <c r="H15" s="57"/>
    </row>
    <row r="16" spans="1:8" ht="68.099999999999994" customHeight="1">
      <c r="A16" s="40">
        <v>8</v>
      </c>
      <c r="B16" s="40" t="s">
        <v>100</v>
      </c>
      <c r="C16" s="41" t="s">
        <v>549</v>
      </c>
      <c r="D16" s="40" t="s">
        <v>99</v>
      </c>
      <c r="E16" s="50">
        <v>160</v>
      </c>
      <c r="F16" s="50"/>
      <c r="G16" s="47"/>
      <c r="H16" s="51"/>
    </row>
    <row r="17" spans="1:8" ht="51.6" customHeight="1">
      <c r="A17" s="40">
        <v>9</v>
      </c>
      <c r="B17" s="40" t="s">
        <v>148</v>
      </c>
      <c r="C17" s="41" t="s">
        <v>535</v>
      </c>
      <c r="D17" s="40" t="s">
        <v>60</v>
      </c>
      <c r="E17" s="50">
        <v>2</v>
      </c>
      <c r="F17" s="47"/>
      <c r="G17" s="47"/>
      <c r="H17" s="48"/>
    </row>
    <row r="18" spans="1:8" ht="84" customHeight="1">
      <c r="A18" s="40">
        <v>10</v>
      </c>
      <c r="B18" s="40" t="s">
        <v>107</v>
      </c>
      <c r="C18" s="41" t="s">
        <v>392</v>
      </c>
      <c r="D18" s="40" t="s">
        <v>28</v>
      </c>
      <c r="E18" s="50">
        <v>1</v>
      </c>
      <c r="F18" s="47"/>
      <c r="G18" s="47"/>
      <c r="H18" s="48"/>
    </row>
    <row r="19" spans="1:8" ht="30" customHeight="1">
      <c r="A19" s="40"/>
      <c r="B19" s="194" t="s">
        <v>68</v>
      </c>
      <c r="C19" s="194"/>
      <c r="D19" s="40" t="s">
        <v>795</v>
      </c>
      <c r="E19" s="47"/>
      <c r="F19" s="47"/>
      <c r="G19" s="47"/>
      <c r="H19" s="48"/>
    </row>
    <row r="20" spans="1:8" ht="30" customHeight="1">
      <c r="A20" s="61"/>
      <c r="B20" s="194" t="s">
        <v>153</v>
      </c>
      <c r="C20" s="194"/>
      <c r="D20" s="40" t="s">
        <v>795</v>
      </c>
      <c r="E20" s="42"/>
      <c r="F20" s="42"/>
      <c r="G20" s="42"/>
      <c r="H20" s="48"/>
    </row>
    <row r="21" spans="1:8" ht="30" customHeight="1">
      <c r="A21" s="237" t="s">
        <v>154</v>
      </c>
      <c r="B21" s="238"/>
      <c r="C21" s="239"/>
      <c r="D21" s="10"/>
      <c r="E21" s="47"/>
      <c r="F21" s="47"/>
      <c r="G21" s="47"/>
      <c r="H21" s="48"/>
    </row>
    <row r="22" spans="1:8" ht="30" customHeight="1">
      <c r="A22" s="195" t="s">
        <v>155</v>
      </c>
      <c r="B22" s="196"/>
      <c r="C22" s="197"/>
      <c r="D22" s="52"/>
      <c r="E22" s="47"/>
      <c r="F22" s="47"/>
      <c r="G22" s="47"/>
      <c r="H22" s="48"/>
    </row>
    <row r="23" spans="1:8" ht="56.25" customHeight="1">
      <c r="A23" s="40">
        <v>1</v>
      </c>
      <c r="B23" s="40" t="s">
        <v>156</v>
      </c>
      <c r="C23" s="41" t="s">
        <v>157</v>
      </c>
      <c r="D23" s="40" t="s">
        <v>158</v>
      </c>
      <c r="E23" s="42">
        <f>1140*365/1000</f>
        <v>416.1</v>
      </c>
      <c r="F23" s="47"/>
      <c r="G23" s="47"/>
      <c r="H23" s="57"/>
    </row>
    <row r="24" spans="1:8" ht="33.75" customHeight="1">
      <c r="A24" s="61"/>
      <c r="B24" s="194" t="s">
        <v>68</v>
      </c>
      <c r="C24" s="194"/>
      <c r="D24" s="40" t="s">
        <v>795</v>
      </c>
      <c r="E24" s="47"/>
      <c r="F24" s="47"/>
      <c r="G24" s="47"/>
      <c r="H24" s="48"/>
    </row>
    <row r="25" spans="1:8" ht="36.75" customHeight="1">
      <c r="A25" s="195" t="s">
        <v>159</v>
      </c>
      <c r="B25" s="196"/>
      <c r="C25" s="197"/>
      <c r="D25" s="52"/>
      <c r="E25" s="47"/>
      <c r="F25" s="47"/>
      <c r="G25" s="47"/>
      <c r="H25" s="48"/>
    </row>
    <row r="26" spans="1:8" ht="61.5" customHeight="1">
      <c r="A26" s="40">
        <v>1</v>
      </c>
      <c r="B26" s="40" t="s">
        <v>160</v>
      </c>
      <c r="C26" s="41" t="s">
        <v>161</v>
      </c>
      <c r="D26" s="40" t="s">
        <v>158</v>
      </c>
      <c r="E26" s="42">
        <f>1140*12/1000</f>
        <v>13.68</v>
      </c>
      <c r="F26" s="47"/>
      <c r="G26" s="47"/>
      <c r="H26" s="48"/>
    </row>
    <row r="27" spans="1:8" ht="30" customHeight="1">
      <c r="A27" s="61"/>
      <c r="B27" s="194" t="s">
        <v>68</v>
      </c>
      <c r="C27" s="194"/>
      <c r="D27" s="40" t="s">
        <v>795</v>
      </c>
      <c r="E27" s="47"/>
      <c r="F27" s="47"/>
      <c r="G27" s="47"/>
      <c r="H27" s="48"/>
    </row>
    <row r="28" spans="1:8" ht="30" customHeight="1">
      <c r="A28" s="61"/>
      <c r="B28" s="194" t="s">
        <v>153</v>
      </c>
      <c r="C28" s="194"/>
      <c r="D28" s="40" t="s">
        <v>795</v>
      </c>
      <c r="E28" s="47"/>
      <c r="F28" s="47"/>
      <c r="G28" s="47"/>
      <c r="H28" s="48"/>
    </row>
    <row r="29" spans="1:8" ht="30" customHeight="1">
      <c r="A29" s="61"/>
      <c r="B29" s="194" t="s">
        <v>788</v>
      </c>
      <c r="C29" s="194"/>
      <c r="D29" s="61" t="s">
        <v>795</v>
      </c>
      <c r="E29" s="47"/>
      <c r="F29" s="47"/>
      <c r="G29" s="47"/>
      <c r="H29" s="48"/>
    </row>
    <row r="30" spans="1:8" ht="36.75" customHeight="1">
      <c r="A30" s="182"/>
      <c r="B30" s="188" t="s">
        <v>789</v>
      </c>
      <c r="C30" s="189"/>
      <c r="D30" s="40" t="s">
        <v>795</v>
      </c>
      <c r="E30" s="183"/>
      <c r="F30" s="183"/>
      <c r="G30" s="183"/>
      <c r="H30" s="184"/>
    </row>
  </sheetData>
  <sheetProtection formatCells="0" formatColumns="0" formatRows="0" insertColumns="0" insertRows="0" insertHyperlinks="0" deleteColumns="0" deleteRows="0" sort="0" autoFilter="0" pivotTables="0"/>
  <mergeCells count="15">
    <mergeCell ref="A1:H1"/>
    <mergeCell ref="A3:C3"/>
    <mergeCell ref="A4:C4"/>
    <mergeCell ref="B7:C7"/>
    <mergeCell ref="A8:C8"/>
    <mergeCell ref="B19:C19"/>
    <mergeCell ref="B20:C20"/>
    <mergeCell ref="A21:C21"/>
    <mergeCell ref="A22:C22"/>
    <mergeCell ref="B24:C24"/>
    <mergeCell ref="B30:C30"/>
    <mergeCell ref="A25:C25"/>
    <mergeCell ref="B27:C27"/>
    <mergeCell ref="B28:C28"/>
    <mergeCell ref="B29:C29"/>
  </mergeCells>
  <phoneticPr fontId="21" type="noConversion"/>
  <pageMargins left="0.59055118110236227" right="0.59055118110236227" top="0.59055118110236227" bottom="0.47244094488188981" header="0" footer="0"/>
  <pageSetup paperSize="9" scale="98" fitToHeight="0" orientation="portrait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7">
    <pageSetUpPr fitToPage="1"/>
  </sheetPr>
  <dimension ref="A1:H78"/>
  <sheetViews>
    <sheetView zoomScaleSheetLayoutView="70" workbookViewId="0">
      <pane ySplit="2" topLeftCell="A63" activePane="bottomLeft" state="frozen"/>
      <selection pane="bottomLeft" activeCell="D45" sqref="D45"/>
    </sheetView>
  </sheetViews>
  <sheetFormatPr defaultColWidth="8.875" defaultRowHeight="18.75"/>
  <cols>
    <col min="1" max="1" width="6.625" style="1" customWidth="1"/>
    <col min="2" max="2" width="14.375" style="2" customWidth="1"/>
    <col min="3" max="3" width="30" style="1" customWidth="1"/>
    <col min="4" max="4" width="8.5" style="1" customWidth="1"/>
    <col min="5" max="5" width="8.375" style="3" customWidth="1"/>
    <col min="6" max="6" width="7.375" style="3" customWidth="1"/>
    <col min="7" max="7" width="9.75" style="3" customWidth="1"/>
    <col min="8" max="8" width="8.625" style="16" customWidth="1"/>
    <col min="9" max="16384" width="8.875" style="1"/>
  </cols>
  <sheetData>
    <row r="1" spans="1:8" ht="39" customHeight="1">
      <c r="A1" s="218" t="s">
        <v>778</v>
      </c>
      <c r="B1" s="219"/>
      <c r="C1" s="219"/>
      <c r="D1" s="219"/>
      <c r="E1" s="219"/>
      <c r="F1" s="219"/>
      <c r="G1" s="219"/>
      <c r="H1" s="220"/>
    </row>
    <row r="2" spans="1:8" ht="51.6" customHeight="1">
      <c r="A2" s="45" t="s">
        <v>17</v>
      </c>
      <c r="B2" s="45" t="s">
        <v>21</v>
      </c>
      <c r="C2" s="45" t="s">
        <v>791</v>
      </c>
      <c r="D2" s="45" t="s">
        <v>792</v>
      </c>
      <c r="E2" s="7" t="s">
        <v>793</v>
      </c>
      <c r="F2" s="8" t="s">
        <v>22</v>
      </c>
      <c r="G2" s="8" t="s">
        <v>167</v>
      </c>
      <c r="H2" s="9" t="s">
        <v>19</v>
      </c>
    </row>
    <row r="3" spans="1:8" ht="33.75" customHeight="1">
      <c r="A3" s="195" t="s">
        <v>24</v>
      </c>
      <c r="B3" s="196"/>
      <c r="C3" s="197"/>
      <c r="D3" s="52"/>
      <c r="E3" s="47"/>
      <c r="F3" s="47"/>
      <c r="G3" s="47"/>
      <c r="H3" s="48"/>
    </row>
    <row r="4" spans="1:8" ht="36" customHeight="1">
      <c r="A4" s="195" t="s">
        <v>25</v>
      </c>
      <c r="B4" s="196"/>
      <c r="C4" s="197"/>
      <c r="D4" s="52"/>
      <c r="E4" s="47"/>
      <c r="F4" s="47"/>
      <c r="G4" s="47"/>
      <c r="H4" s="48"/>
    </row>
    <row r="5" spans="1:8" ht="101.1" customHeight="1">
      <c r="A5" s="40">
        <v>1</v>
      </c>
      <c r="B5" s="58" t="s">
        <v>189</v>
      </c>
      <c r="C5" s="41" t="s">
        <v>564</v>
      </c>
      <c r="D5" s="40" t="s">
        <v>28</v>
      </c>
      <c r="E5" s="42">
        <v>8</v>
      </c>
      <c r="F5" s="14"/>
      <c r="G5" s="42"/>
      <c r="H5" s="55"/>
    </row>
    <row r="6" spans="1:8" ht="101.1" customHeight="1">
      <c r="A6" s="40">
        <v>2</v>
      </c>
      <c r="B6" s="71" t="s">
        <v>31</v>
      </c>
      <c r="C6" s="41" t="s">
        <v>565</v>
      </c>
      <c r="D6" s="40" t="s">
        <v>28</v>
      </c>
      <c r="E6" s="42">
        <v>48</v>
      </c>
      <c r="F6" s="14"/>
      <c r="G6" s="42"/>
      <c r="H6" s="55"/>
    </row>
    <row r="7" spans="1:8" ht="101.1" customHeight="1">
      <c r="A7" s="40">
        <v>3</v>
      </c>
      <c r="B7" s="62" t="s">
        <v>566</v>
      </c>
      <c r="C7" s="41" t="s">
        <v>565</v>
      </c>
      <c r="D7" s="40" t="s">
        <v>28</v>
      </c>
      <c r="E7" s="42">
        <v>16</v>
      </c>
      <c r="F7" s="14"/>
      <c r="G7" s="42"/>
      <c r="H7" s="55"/>
    </row>
    <row r="8" spans="1:8" ht="101.1" customHeight="1">
      <c r="A8" s="40">
        <v>4</v>
      </c>
      <c r="B8" s="40" t="s">
        <v>33</v>
      </c>
      <c r="C8" s="41" t="s">
        <v>567</v>
      </c>
      <c r="D8" s="40" t="s">
        <v>28</v>
      </c>
      <c r="E8" s="42">
        <v>120</v>
      </c>
      <c r="F8" s="14"/>
      <c r="G8" s="42"/>
      <c r="H8" s="55"/>
    </row>
    <row r="9" spans="1:8" ht="101.1" customHeight="1">
      <c r="A9" s="40">
        <v>5</v>
      </c>
      <c r="B9" s="40" t="s">
        <v>39</v>
      </c>
      <c r="C9" s="41" t="s">
        <v>568</v>
      </c>
      <c r="D9" s="40" t="s">
        <v>28</v>
      </c>
      <c r="E9" s="42">
        <v>8</v>
      </c>
      <c r="F9" s="14"/>
      <c r="G9" s="42"/>
      <c r="H9" s="55"/>
    </row>
    <row r="10" spans="1:8" ht="84.6" customHeight="1">
      <c r="A10" s="40">
        <v>6</v>
      </c>
      <c r="B10" s="40" t="s">
        <v>41</v>
      </c>
      <c r="C10" s="41" t="s">
        <v>569</v>
      </c>
      <c r="D10" s="40" t="s">
        <v>47</v>
      </c>
      <c r="E10" s="42">
        <v>1</v>
      </c>
      <c r="F10" s="14"/>
      <c r="G10" s="42"/>
      <c r="H10" s="55"/>
    </row>
    <row r="11" spans="1:8" ht="84.6" customHeight="1">
      <c r="A11" s="40">
        <v>7</v>
      </c>
      <c r="B11" s="40" t="s">
        <v>43</v>
      </c>
      <c r="C11" s="41" t="s">
        <v>570</v>
      </c>
      <c r="D11" s="40" t="s">
        <v>47</v>
      </c>
      <c r="E11" s="42">
        <v>4</v>
      </c>
      <c r="F11" s="14"/>
      <c r="G11" s="42"/>
      <c r="H11" s="55"/>
    </row>
    <row r="12" spans="1:8" ht="107.25" customHeight="1">
      <c r="A12" s="40">
        <v>8</v>
      </c>
      <c r="B12" s="40" t="s">
        <v>64</v>
      </c>
      <c r="C12" s="41" t="s">
        <v>571</v>
      </c>
      <c r="D12" s="40" t="s">
        <v>60</v>
      </c>
      <c r="E12" s="42">
        <v>8</v>
      </c>
      <c r="F12" s="14"/>
      <c r="G12" s="42"/>
      <c r="H12" s="55"/>
    </row>
    <row r="13" spans="1:8" ht="84.6" customHeight="1">
      <c r="A13" s="40">
        <v>9</v>
      </c>
      <c r="B13" s="40" t="s">
        <v>50</v>
      </c>
      <c r="C13" s="41" t="s">
        <v>572</v>
      </c>
      <c r="D13" s="40" t="s">
        <v>52</v>
      </c>
      <c r="E13" s="42">
        <v>6</v>
      </c>
      <c r="F13" s="14"/>
      <c r="G13" s="42"/>
      <c r="H13" s="55"/>
    </row>
    <row r="14" spans="1:8" ht="84.6" customHeight="1">
      <c r="A14" s="40">
        <v>10</v>
      </c>
      <c r="B14" s="62" t="s">
        <v>487</v>
      </c>
      <c r="C14" s="41" t="s">
        <v>573</v>
      </c>
      <c r="D14" s="40" t="s">
        <v>47</v>
      </c>
      <c r="E14" s="42">
        <v>1</v>
      </c>
      <c r="F14" s="50"/>
      <c r="G14" s="42"/>
      <c r="H14" s="51"/>
    </row>
    <row r="15" spans="1:8" ht="84.6" customHeight="1">
      <c r="A15" s="40">
        <v>11</v>
      </c>
      <c r="B15" s="62" t="s">
        <v>574</v>
      </c>
      <c r="C15" s="41" t="s">
        <v>575</v>
      </c>
      <c r="D15" s="40" t="s">
        <v>576</v>
      </c>
      <c r="E15" s="42">
        <v>1</v>
      </c>
      <c r="F15" s="50"/>
      <c r="G15" s="42"/>
      <c r="H15" s="51"/>
    </row>
    <row r="16" spans="1:8" ht="84.6" customHeight="1">
      <c r="A16" s="40">
        <v>12</v>
      </c>
      <c r="B16" s="62" t="s">
        <v>577</v>
      </c>
      <c r="C16" s="41" t="s">
        <v>578</v>
      </c>
      <c r="D16" s="40" t="s">
        <v>52</v>
      </c>
      <c r="E16" s="42">
        <v>22</v>
      </c>
      <c r="F16" s="42"/>
      <c r="G16" s="47"/>
      <c r="H16" s="60"/>
    </row>
    <row r="17" spans="1:8" ht="84.6" customHeight="1">
      <c r="A17" s="40">
        <v>13</v>
      </c>
      <c r="B17" s="62" t="s">
        <v>479</v>
      </c>
      <c r="C17" s="41" t="s">
        <v>579</v>
      </c>
      <c r="D17" s="40" t="s">
        <v>52</v>
      </c>
      <c r="E17" s="42">
        <v>8</v>
      </c>
      <c r="F17" s="50"/>
      <c r="G17" s="42"/>
      <c r="H17" s="51"/>
    </row>
    <row r="18" spans="1:8" ht="84.6" customHeight="1">
      <c r="A18" s="40">
        <v>14</v>
      </c>
      <c r="B18" s="62" t="s">
        <v>481</v>
      </c>
      <c r="C18" s="41" t="s">
        <v>580</v>
      </c>
      <c r="D18" s="40" t="s">
        <v>52</v>
      </c>
      <c r="E18" s="42">
        <v>17</v>
      </c>
      <c r="F18" s="50"/>
      <c r="G18" s="42"/>
      <c r="H18" s="51"/>
    </row>
    <row r="19" spans="1:8" ht="102" customHeight="1">
      <c r="A19" s="40">
        <v>15</v>
      </c>
      <c r="B19" s="62" t="s">
        <v>581</v>
      </c>
      <c r="C19" s="54" t="s">
        <v>582</v>
      </c>
      <c r="D19" s="40" t="s">
        <v>28</v>
      </c>
      <c r="E19" s="42">
        <v>1</v>
      </c>
      <c r="F19" s="50"/>
      <c r="G19" s="42"/>
      <c r="H19" s="51"/>
    </row>
    <row r="20" spans="1:8" ht="32.25" customHeight="1">
      <c r="A20" s="40"/>
      <c r="B20" s="194" t="s">
        <v>68</v>
      </c>
      <c r="C20" s="194"/>
      <c r="D20" s="40" t="s">
        <v>795</v>
      </c>
      <c r="E20" s="42"/>
      <c r="F20" s="42"/>
      <c r="G20" s="42"/>
      <c r="H20" s="48"/>
    </row>
    <row r="21" spans="1:8" ht="39.75" customHeight="1">
      <c r="A21" s="195" t="s">
        <v>69</v>
      </c>
      <c r="B21" s="196"/>
      <c r="C21" s="197"/>
      <c r="D21" s="52"/>
      <c r="E21" s="47"/>
      <c r="F21" s="47"/>
      <c r="G21" s="47"/>
      <c r="H21" s="48"/>
    </row>
    <row r="22" spans="1:8" ht="101.1" customHeight="1">
      <c r="A22" s="40">
        <v>1</v>
      </c>
      <c r="B22" s="40" t="s">
        <v>583</v>
      </c>
      <c r="C22" s="41" t="s">
        <v>584</v>
      </c>
      <c r="D22" s="40" t="s">
        <v>47</v>
      </c>
      <c r="E22" s="42">
        <v>1</v>
      </c>
      <c r="F22" s="50"/>
      <c r="G22" s="42"/>
      <c r="H22" s="51"/>
    </row>
    <row r="23" spans="1:8" ht="101.1" customHeight="1">
      <c r="A23" s="53">
        <v>2</v>
      </c>
      <c r="B23" s="40" t="s">
        <v>70</v>
      </c>
      <c r="C23" s="41" t="s">
        <v>585</v>
      </c>
      <c r="D23" s="40" t="s">
        <v>28</v>
      </c>
      <c r="E23" s="42">
        <v>6</v>
      </c>
      <c r="F23" s="50"/>
      <c r="G23" s="42"/>
      <c r="H23" s="51"/>
    </row>
    <row r="24" spans="1:8" ht="84.6" customHeight="1">
      <c r="A24" s="40">
        <v>3</v>
      </c>
      <c r="B24" s="62" t="s">
        <v>477</v>
      </c>
      <c r="C24" s="41" t="s">
        <v>586</v>
      </c>
      <c r="D24" s="40" t="s">
        <v>52</v>
      </c>
      <c r="E24" s="42">
        <v>4</v>
      </c>
      <c r="F24" s="50"/>
      <c r="G24" s="42"/>
      <c r="H24" s="51"/>
    </row>
    <row r="25" spans="1:8" ht="84.6" customHeight="1">
      <c r="A25" s="53">
        <v>4</v>
      </c>
      <c r="B25" s="40" t="s">
        <v>75</v>
      </c>
      <c r="C25" s="41" t="s">
        <v>587</v>
      </c>
      <c r="D25" s="40" t="s">
        <v>28</v>
      </c>
      <c r="E25" s="42">
        <v>7</v>
      </c>
      <c r="F25" s="50"/>
      <c r="G25" s="42"/>
      <c r="H25" s="51"/>
    </row>
    <row r="26" spans="1:8" ht="84.6" customHeight="1">
      <c r="A26" s="40">
        <v>5</v>
      </c>
      <c r="B26" s="40" t="s">
        <v>588</v>
      </c>
      <c r="C26" s="41" t="s">
        <v>589</v>
      </c>
      <c r="D26" s="40" t="s">
        <v>28</v>
      </c>
      <c r="E26" s="42">
        <v>1</v>
      </c>
      <c r="F26" s="50"/>
      <c r="G26" s="42"/>
      <c r="H26" s="51"/>
    </row>
    <row r="27" spans="1:8" ht="84.6" customHeight="1">
      <c r="A27" s="40">
        <v>6</v>
      </c>
      <c r="B27" s="40" t="s">
        <v>590</v>
      </c>
      <c r="C27" s="41" t="s">
        <v>591</v>
      </c>
      <c r="D27" s="40" t="s">
        <v>28</v>
      </c>
      <c r="E27" s="42">
        <v>1</v>
      </c>
      <c r="F27" s="50"/>
      <c r="G27" s="42"/>
      <c r="H27" s="51"/>
    </row>
    <row r="28" spans="1:8" ht="84.6" customHeight="1">
      <c r="A28" s="40">
        <v>7</v>
      </c>
      <c r="B28" s="40" t="s">
        <v>590</v>
      </c>
      <c r="C28" s="41" t="s">
        <v>592</v>
      </c>
      <c r="D28" s="40" t="s">
        <v>28</v>
      </c>
      <c r="E28" s="42">
        <v>1</v>
      </c>
      <c r="F28" s="50"/>
      <c r="G28" s="42"/>
      <c r="H28" s="51"/>
    </row>
    <row r="29" spans="1:8" ht="84.6" customHeight="1">
      <c r="A29" s="40">
        <v>8</v>
      </c>
      <c r="B29" s="40" t="s">
        <v>590</v>
      </c>
      <c r="C29" s="41" t="s">
        <v>593</v>
      </c>
      <c r="D29" s="40" t="s">
        <v>28</v>
      </c>
      <c r="E29" s="42">
        <v>1</v>
      </c>
      <c r="F29" s="50"/>
      <c r="G29" s="42"/>
      <c r="H29" s="51"/>
    </row>
    <row r="30" spans="1:8" ht="84.6" customHeight="1">
      <c r="A30" s="40">
        <v>9</v>
      </c>
      <c r="B30" s="40" t="s">
        <v>82</v>
      </c>
      <c r="C30" s="41" t="s">
        <v>594</v>
      </c>
      <c r="D30" s="40" t="s">
        <v>47</v>
      </c>
      <c r="E30" s="50">
        <v>4</v>
      </c>
      <c r="F30" s="50"/>
      <c r="G30" s="42"/>
      <c r="H30" s="51"/>
    </row>
    <row r="31" spans="1:8" ht="101.1" customHeight="1">
      <c r="A31" s="40">
        <v>10</v>
      </c>
      <c r="B31" s="40" t="s">
        <v>595</v>
      </c>
      <c r="C31" s="41" t="s">
        <v>596</v>
      </c>
      <c r="D31" s="40" t="s">
        <v>47</v>
      </c>
      <c r="E31" s="50">
        <v>1</v>
      </c>
      <c r="F31" s="50"/>
      <c r="G31" s="47"/>
      <c r="H31" s="51"/>
    </row>
    <row r="32" spans="1:8" ht="68.099999999999994" customHeight="1">
      <c r="A32" s="40">
        <v>11</v>
      </c>
      <c r="B32" s="40" t="s">
        <v>88</v>
      </c>
      <c r="C32" s="41" t="s">
        <v>597</v>
      </c>
      <c r="D32" s="40" t="s">
        <v>47</v>
      </c>
      <c r="E32" s="50">
        <v>0</v>
      </c>
      <c r="F32" s="50"/>
      <c r="G32" s="42"/>
      <c r="H32" s="51"/>
    </row>
    <row r="33" spans="1:8" ht="68.099999999999994" customHeight="1">
      <c r="A33" s="40">
        <v>12</v>
      </c>
      <c r="B33" s="40" t="s">
        <v>598</v>
      </c>
      <c r="C33" s="41" t="s">
        <v>599</v>
      </c>
      <c r="D33" s="40" t="s">
        <v>47</v>
      </c>
      <c r="E33" s="50">
        <v>1</v>
      </c>
      <c r="F33" s="50"/>
      <c r="G33" s="42"/>
      <c r="H33" s="51"/>
    </row>
    <row r="34" spans="1:8" ht="84.6" customHeight="1">
      <c r="A34" s="40">
        <v>13</v>
      </c>
      <c r="B34" s="40" t="s">
        <v>90</v>
      </c>
      <c r="C34" s="41" t="s">
        <v>600</v>
      </c>
      <c r="D34" s="40" t="s">
        <v>92</v>
      </c>
      <c r="E34" s="50">
        <v>1</v>
      </c>
      <c r="F34" s="50"/>
      <c r="G34" s="42"/>
      <c r="H34" s="51"/>
    </row>
    <row r="35" spans="1:8" ht="51.6" customHeight="1">
      <c r="A35" s="40">
        <v>14</v>
      </c>
      <c r="B35" s="40" t="s">
        <v>429</v>
      </c>
      <c r="C35" s="41" t="s">
        <v>601</v>
      </c>
      <c r="D35" s="40" t="s">
        <v>95</v>
      </c>
      <c r="E35" s="56">
        <f>11*7.5*0.9</f>
        <v>74.25</v>
      </c>
      <c r="F35" s="50"/>
      <c r="G35" s="42"/>
      <c r="H35" s="51"/>
    </row>
    <row r="36" spans="1:8" ht="51.6" customHeight="1">
      <c r="A36" s="40">
        <v>15</v>
      </c>
      <c r="B36" s="40" t="s">
        <v>97</v>
      </c>
      <c r="C36" s="41" t="s">
        <v>602</v>
      </c>
      <c r="D36" s="40" t="s">
        <v>99</v>
      </c>
      <c r="E36" s="63">
        <v>172</v>
      </c>
      <c r="F36" s="14"/>
      <c r="G36" s="63"/>
      <c r="H36" s="55"/>
    </row>
    <row r="37" spans="1:8" ht="51.6" customHeight="1">
      <c r="A37" s="40">
        <v>16</v>
      </c>
      <c r="B37" s="40" t="s">
        <v>603</v>
      </c>
      <c r="C37" s="41" t="s">
        <v>602</v>
      </c>
      <c r="D37" s="40" t="s">
        <v>99</v>
      </c>
      <c r="E37" s="42">
        <v>1220</v>
      </c>
      <c r="F37" s="50"/>
      <c r="G37" s="42"/>
      <c r="H37" s="55"/>
    </row>
    <row r="38" spans="1:8" ht="84.6" customHeight="1">
      <c r="A38" s="40">
        <v>17</v>
      </c>
      <c r="B38" s="40" t="s">
        <v>107</v>
      </c>
      <c r="C38" s="41" t="s">
        <v>604</v>
      </c>
      <c r="D38" s="40" t="s">
        <v>28</v>
      </c>
      <c r="E38" s="50">
        <v>1</v>
      </c>
      <c r="F38" s="50"/>
      <c r="G38" s="42"/>
      <c r="H38" s="51"/>
    </row>
    <row r="39" spans="1:8" ht="68.099999999999994" customHeight="1">
      <c r="A39" s="40">
        <v>18</v>
      </c>
      <c r="B39" s="62" t="s">
        <v>122</v>
      </c>
      <c r="C39" s="54" t="s">
        <v>605</v>
      </c>
      <c r="D39" s="40" t="s">
        <v>28</v>
      </c>
      <c r="E39" s="42">
        <v>1</v>
      </c>
      <c r="F39" s="47"/>
      <c r="G39" s="42"/>
      <c r="H39" s="57"/>
    </row>
    <row r="40" spans="1:8" ht="29.25" customHeight="1">
      <c r="A40" s="40"/>
      <c r="B40" s="194" t="s">
        <v>68</v>
      </c>
      <c r="C40" s="194"/>
      <c r="D40" s="40" t="s">
        <v>795</v>
      </c>
      <c r="E40" s="42"/>
      <c r="F40" s="42"/>
      <c r="G40" s="42"/>
      <c r="H40" s="48"/>
    </row>
    <row r="41" spans="1:8" ht="41.25" customHeight="1">
      <c r="A41" s="195" t="s">
        <v>109</v>
      </c>
      <c r="B41" s="196"/>
      <c r="C41" s="197"/>
      <c r="D41" s="52"/>
      <c r="E41" s="47"/>
      <c r="F41" s="47"/>
      <c r="G41" s="47"/>
      <c r="H41" s="48"/>
    </row>
    <row r="42" spans="1:8" ht="28.5" customHeight="1">
      <c r="A42" s="195" t="s">
        <v>110</v>
      </c>
      <c r="B42" s="196"/>
      <c r="C42" s="197"/>
      <c r="D42" s="52"/>
      <c r="E42" s="47"/>
      <c r="F42" s="47"/>
      <c r="G42" s="47"/>
      <c r="H42" s="48"/>
    </row>
    <row r="43" spans="1:8" ht="51.6" customHeight="1">
      <c r="A43" s="40">
        <v>1</v>
      </c>
      <c r="B43" s="58" t="s">
        <v>118</v>
      </c>
      <c r="C43" s="41" t="s">
        <v>606</v>
      </c>
      <c r="D43" s="58" t="s">
        <v>47</v>
      </c>
      <c r="E43" s="42">
        <v>1</v>
      </c>
      <c r="F43" s="50"/>
      <c r="G43" s="42"/>
      <c r="H43" s="51"/>
    </row>
    <row r="44" spans="1:8" ht="68.099999999999994" customHeight="1">
      <c r="A44" s="40">
        <v>2</v>
      </c>
      <c r="B44" s="58" t="s">
        <v>126</v>
      </c>
      <c r="C44" s="41" t="s">
        <v>607</v>
      </c>
      <c r="D44" s="40" t="s">
        <v>795</v>
      </c>
      <c r="E44" s="50">
        <v>4</v>
      </c>
      <c r="F44" s="50"/>
      <c r="G44" s="42"/>
      <c r="H44" s="51"/>
    </row>
    <row r="45" spans="1:8" ht="30" customHeight="1">
      <c r="A45" s="40"/>
      <c r="B45" s="194" t="s">
        <v>68</v>
      </c>
      <c r="C45" s="194"/>
      <c r="D45" s="40" t="s">
        <v>795</v>
      </c>
      <c r="E45" s="42"/>
      <c r="F45" s="42"/>
      <c r="G45" s="42"/>
      <c r="H45" s="60"/>
    </row>
    <row r="46" spans="1:8" ht="42.75" customHeight="1">
      <c r="A46" s="195" t="s">
        <v>608</v>
      </c>
      <c r="B46" s="196"/>
      <c r="C46" s="197"/>
      <c r="D46" s="52"/>
      <c r="E46" s="47"/>
      <c r="F46" s="47"/>
      <c r="G46" s="47"/>
      <c r="H46" s="48"/>
    </row>
    <row r="47" spans="1:8" ht="84.6" customHeight="1">
      <c r="A47" s="40">
        <v>1</v>
      </c>
      <c r="B47" s="40" t="s">
        <v>609</v>
      </c>
      <c r="C47" s="41" t="s">
        <v>610</v>
      </c>
      <c r="D47" s="40" t="s">
        <v>28</v>
      </c>
      <c r="E47" s="42">
        <v>1</v>
      </c>
      <c r="F47" s="50"/>
      <c r="G47" s="42"/>
      <c r="H47" s="51"/>
    </row>
    <row r="48" spans="1:8" ht="101.1" customHeight="1">
      <c r="A48" s="40">
        <v>2</v>
      </c>
      <c r="B48" s="40" t="s">
        <v>129</v>
      </c>
      <c r="C48" s="41" t="s">
        <v>611</v>
      </c>
      <c r="D48" s="40" t="s">
        <v>28</v>
      </c>
      <c r="E48" s="42">
        <v>6</v>
      </c>
      <c r="F48" s="50"/>
      <c r="G48" s="42"/>
      <c r="H48" s="51"/>
    </row>
    <row r="49" spans="1:8" ht="84.6" customHeight="1">
      <c r="A49" s="40">
        <v>3</v>
      </c>
      <c r="B49" s="62" t="s">
        <v>232</v>
      </c>
      <c r="C49" s="41" t="s">
        <v>610</v>
      </c>
      <c r="D49" s="40" t="s">
        <v>28</v>
      </c>
      <c r="E49" s="42">
        <v>1</v>
      </c>
      <c r="F49" s="50"/>
      <c r="G49" s="42"/>
      <c r="H49" s="51"/>
    </row>
    <row r="50" spans="1:8" ht="68.099999999999994" customHeight="1">
      <c r="A50" s="40">
        <v>4</v>
      </c>
      <c r="B50" s="40" t="s">
        <v>132</v>
      </c>
      <c r="C50" s="41" t="s">
        <v>612</v>
      </c>
      <c r="D50" s="40" t="s">
        <v>47</v>
      </c>
      <c r="E50" s="50">
        <v>1</v>
      </c>
      <c r="F50" s="50"/>
      <c r="G50" s="42"/>
      <c r="H50" s="51"/>
    </row>
    <row r="51" spans="1:8" ht="101.1" customHeight="1">
      <c r="A51" s="40">
        <v>5</v>
      </c>
      <c r="B51" s="40" t="s">
        <v>134</v>
      </c>
      <c r="C51" s="41" t="s">
        <v>613</v>
      </c>
      <c r="D51" s="40" t="s">
        <v>47</v>
      </c>
      <c r="E51" s="42">
        <v>3</v>
      </c>
      <c r="F51" s="50"/>
      <c r="G51" s="42"/>
      <c r="H51" s="51"/>
    </row>
    <row r="52" spans="1:8" ht="117.6" customHeight="1">
      <c r="A52" s="40">
        <v>6</v>
      </c>
      <c r="B52" s="40" t="s">
        <v>136</v>
      </c>
      <c r="C52" s="41" t="s">
        <v>614</v>
      </c>
      <c r="D52" s="40" t="s">
        <v>47</v>
      </c>
      <c r="E52" s="42">
        <v>1</v>
      </c>
      <c r="F52" s="50"/>
      <c r="G52" s="42"/>
      <c r="H52" s="51"/>
    </row>
    <row r="53" spans="1:8" ht="101.1" customHeight="1">
      <c r="A53" s="40">
        <v>7</v>
      </c>
      <c r="B53" s="40" t="s">
        <v>138</v>
      </c>
      <c r="C53" s="54" t="s">
        <v>615</v>
      </c>
      <c r="D53" s="40" t="s">
        <v>47</v>
      </c>
      <c r="E53" s="50">
        <v>3</v>
      </c>
      <c r="F53" s="50"/>
      <c r="G53" s="42"/>
      <c r="H53" s="51"/>
    </row>
    <row r="54" spans="1:8" ht="117.6" customHeight="1">
      <c r="A54" s="40">
        <v>8</v>
      </c>
      <c r="B54" s="40" t="s">
        <v>140</v>
      </c>
      <c r="C54" s="41" t="s">
        <v>616</v>
      </c>
      <c r="D54" s="40" t="s">
        <v>28</v>
      </c>
      <c r="E54" s="50">
        <v>1</v>
      </c>
      <c r="F54" s="50"/>
      <c r="G54" s="42"/>
      <c r="H54" s="51"/>
    </row>
    <row r="55" spans="1:8" ht="101.1" customHeight="1">
      <c r="A55" s="40">
        <v>9</v>
      </c>
      <c r="B55" s="40" t="s">
        <v>617</v>
      </c>
      <c r="C55" s="41" t="s">
        <v>618</v>
      </c>
      <c r="D55" s="40" t="s">
        <v>47</v>
      </c>
      <c r="E55" s="50">
        <v>1</v>
      </c>
      <c r="F55" s="50"/>
      <c r="G55" s="47"/>
      <c r="H55" s="13"/>
    </row>
    <row r="56" spans="1:8" ht="34.5" customHeight="1">
      <c r="A56" s="40">
        <v>10</v>
      </c>
      <c r="B56" s="40" t="s">
        <v>619</v>
      </c>
      <c r="C56" s="41" t="s">
        <v>800</v>
      </c>
      <c r="D56" s="40" t="s">
        <v>801</v>
      </c>
      <c r="E56" s="42">
        <v>2000</v>
      </c>
      <c r="F56" s="50"/>
      <c r="G56" s="47"/>
      <c r="H56" s="51"/>
    </row>
    <row r="57" spans="1:8" ht="33" customHeight="1">
      <c r="A57" s="40"/>
      <c r="B57" s="194" t="s">
        <v>68</v>
      </c>
      <c r="C57" s="194"/>
      <c r="D57" s="40" t="s">
        <v>795</v>
      </c>
      <c r="E57" s="42"/>
      <c r="F57" s="42"/>
      <c r="G57" s="42"/>
      <c r="H57" s="48"/>
    </row>
    <row r="58" spans="1:8" ht="30" customHeight="1">
      <c r="A58" s="40"/>
      <c r="B58" s="194" t="s">
        <v>153</v>
      </c>
      <c r="C58" s="194"/>
      <c r="D58" s="40" t="s">
        <v>795</v>
      </c>
      <c r="E58" s="42"/>
      <c r="F58" s="47"/>
      <c r="G58" s="42"/>
      <c r="H58" s="48"/>
    </row>
    <row r="59" spans="1:8" ht="30" customHeight="1">
      <c r="A59" s="198" t="s">
        <v>620</v>
      </c>
      <c r="B59" s="199"/>
      <c r="C59" s="200"/>
      <c r="D59" s="59"/>
      <c r="E59" s="47"/>
      <c r="F59" s="47"/>
      <c r="G59" s="47"/>
      <c r="H59" s="48"/>
    </row>
    <row r="60" spans="1:8" ht="30" customHeight="1">
      <c r="A60" s="195" t="s">
        <v>155</v>
      </c>
      <c r="B60" s="196"/>
      <c r="C60" s="197"/>
      <c r="D60" s="52"/>
      <c r="E60" s="47"/>
      <c r="F60" s="47"/>
      <c r="G60" s="47"/>
      <c r="H60" s="48"/>
    </row>
    <row r="61" spans="1:8" ht="42" customHeight="1">
      <c r="A61" s="40">
        <v>1</v>
      </c>
      <c r="B61" s="40" t="s">
        <v>156</v>
      </c>
      <c r="C61" s="41" t="s">
        <v>157</v>
      </c>
      <c r="D61" s="40" t="s">
        <v>158</v>
      </c>
      <c r="E61" s="56">
        <f>1220*365/1000</f>
        <v>445.3</v>
      </c>
      <c r="F61" s="50"/>
      <c r="G61" s="42"/>
      <c r="H61" s="55"/>
    </row>
    <row r="62" spans="1:8" ht="30" customHeight="1">
      <c r="A62" s="61"/>
      <c r="B62" s="194" t="s">
        <v>68</v>
      </c>
      <c r="C62" s="194"/>
      <c r="D62" s="40" t="s">
        <v>795</v>
      </c>
      <c r="E62" s="47"/>
      <c r="F62" s="47"/>
      <c r="G62" s="47"/>
      <c r="H62" s="48"/>
    </row>
    <row r="63" spans="1:8" ht="30" customHeight="1">
      <c r="A63" s="195" t="s">
        <v>159</v>
      </c>
      <c r="B63" s="196"/>
      <c r="C63" s="197"/>
      <c r="D63" s="52"/>
      <c r="E63" s="47"/>
      <c r="F63" s="47"/>
      <c r="G63" s="47"/>
      <c r="H63" s="48"/>
    </row>
    <row r="64" spans="1:8" ht="45.75" customHeight="1">
      <c r="A64" s="40">
        <v>1</v>
      </c>
      <c r="B64" s="40" t="s">
        <v>160</v>
      </c>
      <c r="C64" s="41" t="s">
        <v>161</v>
      </c>
      <c r="D64" s="40" t="s">
        <v>158</v>
      </c>
      <c r="E64" s="56">
        <f>1220*12/1000</f>
        <v>14.64</v>
      </c>
      <c r="F64" s="40"/>
      <c r="G64" s="42"/>
      <c r="H64" s="41"/>
    </row>
    <row r="65" spans="1:8" ht="30" customHeight="1">
      <c r="A65" s="61"/>
      <c r="B65" s="194" t="s">
        <v>68</v>
      </c>
      <c r="C65" s="194"/>
      <c r="D65" s="40" t="s">
        <v>795</v>
      </c>
      <c r="E65" s="42"/>
      <c r="F65" s="42"/>
      <c r="G65" s="42"/>
      <c r="H65" s="48"/>
    </row>
    <row r="66" spans="1:8" ht="30" customHeight="1">
      <c r="A66" s="61"/>
      <c r="B66" s="194" t="s">
        <v>153</v>
      </c>
      <c r="C66" s="194"/>
      <c r="D66" s="40" t="s">
        <v>795</v>
      </c>
      <c r="E66" s="42"/>
      <c r="F66" s="42"/>
      <c r="G66" s="42"/>
      <c r="H66" s="48"/>
    </row>
    <row r="67" spans="1:8" ht="30" customHeight="1">
      <c r="A67" s="195" t="s">
        <v>621</v>
      </c>
      <c r="B67" s="196"/>
      <c r="C67" s="197"/>
      <c r="D67" s="52"/>
      <c r="E67" s="47"/>
      <c r="F67" s="47"/>
      <c r="G67" s="47"/>
      <c r="H67" s="48"/>
    </row>
    <row r="68" spans="1:8" ht="76.5" customHeight="1">
      <c r="A68" s="40">
        <v>1</v>
      </c>
      <c r="B68" s="40" t="s">
        <v>408</v>
      </c>
      <c r="C68" s="41" t="s">
        <v>164</v>
      </c>
      <c r="D68" s="40" t="s">
        <v>165</v>
      </c>
      <c r="E68" s="50">
        <v>1</v>
      </c>
      <c r="F68" s="50"/>
      <c r="G68" s="42"/>
      <c r="H68" s="51"/>
    </row>
    <row r="69" spans="1:8" ht="30" customHeight="1">
      <c r="A69" s="61"/>
      <c r="B69" s="194" t="s">
        <v>68</v>
      </c>
      <c r="C69" s="194"/>
      <c r="D69" s="40" t="s">
        <v>795</v>
      </c>
      <c r="E69" s="42"/>
      <c r="F69" s="42"/>
      <c r="G69" s="42"/>
      <c r="H69" s="48"/>
    </row>
    <row r="70" spans="1:8" ht="30" customHeight="1">
      <c r="A70" s="61"/>
      <c r="B70" s="194" t="s">
        <v>153</v>
      </c>
      <c r="C70" s="194"/>
      <c r="D70" s="40" t="s">
        <v>795</v>
      </c>
      <c r="E70" s="42"/>
      <c r="F70" s="42"/>
      <c r="G70" s="42"/>
      <c r="H70" s="48"/>
    </row>
    <row r="71" spans="1:8" ht="30" customHeight="1">
      <c r="A71" s="61"/>
      <c r="B71" s="194" t="s">
        <v>788</v>
      </c>
      <c r="C71" s="194"/>
      <c r="D71" s="61" t="s">
        <v>795</v>
      </c>
      <c r="E71" s="47"/>
      <c r="F71" s="47"/>
      <c r="G71" s="47"/>
      <c r="H71" s="48"/>
    </row>
    <row r="72" spans="1:8" ht="30" customHeight="1">
      <c r="A72" s="182"/>
      <c r="B72" s="188" t="s">
        <v>789</v>
      </c>
      <c r="C72" s="189"/>
      <c r="D72" s="40" t="s">
        <v>795</v>
      </c>
      <c r="E72" s="183"/>
      <c r="F72" s="183"/>
      <c r="G72" s="183"/>
      <c r="H72" s="184"/>
    </row>
    <row r="73" spans="1:8" ht="18.600000000000001" customHeight="1">
      <c r="A73" s="72"/>
      <c r="B73" s="72"/>
      <c r="C73" s="72"/>
      <c r="D73" s="72"/>
      <c r="E73" s="73"/>
      <c r="F73" s="73"/>
      <c r="G73" s="73"/>
      <c r="H73" s="74"/>
    </row>
    <row r="74" spans="1:8" ht="18.600000000000001" customHeight="1">
      <c r="A74" s="72"/>
      <c r="B74" s="72"/>
      <c r="C74" s="72"/>
      <c r="D74" s="72"/>
      <c r="E74" s="73"/>
      <c r="F74" s="73"/>
      <c r="G74" s="73"/>
      <c r="H74" s="74"/>
    </row>
    <row r="75" spans="1:8" ht="18.600000000000001" customHeight="1">
      <c r="A75" s="72"/>
      <c r="B75" s="72"/>
      <c r="C75" s="72"/>
      <c r="D75" s="72"/>
      <c r="E75" s="73"/>
      <c r="F75" s="73"/>
      <c r="G75" s="73"/>
      <c r="H75" s="74"/>
    </row>
    <row r="76" spans="1:8" ht="18.600000000000001" customHeight="1">
      <c r="A76" s="72"/>
      <c r="B76" s="72"/>
      <c r="C76" s="72"/>
      <c r="D76" s="72"/>
      <c r="E76" s="73"/>
      <c r="F76" s="73"/>
      <c r="G76" s="73"/>
      <c r="H76" s="74"/>
    </row>
    <row r="77" spans="1:8" ht="18.600000000000001" customHeight="1">
      <c r="A77" s="75"/>
      <c r="B77" s="75"/>
      <c r="C77" s="76"/>
      <c r="D77" s="75"/>
      <c r="E77" s="73"/>
      <c r="F77" s="73"/>
      <c r="G77" s="73"/>
      <c r="H77" s="74"/>
    </row>
    <row r="78" spans="1:8" ht="20.25" customHeight="1">
      <c r="A78" s="75"/>
      <c r="B78" s="75"/>
      <c r="C78" s="76"/>
      <c r="D78" s="75"/>
      <c r="E78" s="73"/>
      <c r="F78" s="73"/>
      <c r="G78" s="73"/>
      <c r="H78" s="74"/>
    </row>
  </sheetData>
  <sheetProtection formatCells="0" formatColumns="0" formatRows="0" insertColumns="0" insertRows="0" insertHyperlinks="0" deleteColumns="0" deleteRows="0" sort="0" autoFilter="0" pivotTables="0"/>
  <mergeCells count="23">
    <mergeCell ref="A1:H1"/>
    <mergeCell ref="A3:C3"/>
    <mergeCell ref="A4:C4"/>
    <mergeCell ref="B20:C20"/>
    <mergeCell ref="A21:C21"/>
    <mergeCell ref="B40:C40"/>
    <mergeCell ref="A41:C41"/>
    <mergeCell ref="A42:C42"/>
    <mergeCell ref="B45:C45"/>
    <mergeCell ref="A46:C46"/>
    <mergeCell ref="B57:C57"/>
    <mergeCell ref="B58:C58"/>
    <mergeCell ref="A59:C59"/>
    <mergeCell ref="A60:C60"/>
    <mergeCell ref="B62:C62"/>
    <mergeCell ref="B72:C72"/>
    <mergeCell ref="B70:C70"/>
    <mergeCell ref="B71:C71"/>
    <mergeCell ref="A63:C63"/>
    <mergeCell ref="B65:C65"/>
    <mergeCell ref="B66:C66"/>
    <mergeCell ref="A67:C67"/>
    <mergeCell ref="B69:C69"/>
  </mergeCells>
  <phoneticPr fontId="21" type="noConversion"/>
  <pageMargins left="0.59055118110236227" right="0.59055118110236227" top="0.59055118110236227" bottom="0.47244094488188981" header="0" footer="0"/>
  <pageSetup paperSize="9" scale="98" fitToHeight="0" orientation="portrait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9">
    <pageSetUpPr fitToPage="1"/>
  </sheetPr>
  <dimension ref="A1:H94"/>
  <sheetViews>
    <sheetView zoomScaleSheetLayoutView="70" workbookViewId="0">
      <pane ySplit="2" topLeftCell="A90" activePane="bottomLeft" state="frozen"/>
      <selection pane="bottomLeft" activeCell="A94" sqref="A94:H94"/>
    </sheetView>
  </sheetViews>
  <sheetFormatPr defaultColWidth="8.875" defaultRowHeight="18.75"/>
  <cols>
    <col min="1" max="1" width="5.5" style="1" customWidth="1"/>
    <col min="2" max="2" width="11.875" style="2" customWidth="1"/>
    <col min="3" max="3" width="34.5" style="1" customWidth="1"/>
    <col min="4" max="4" width="5.625" style="1" customWidth="1"/>
    <col min="5" max="5" width="8.5" style="3" customWidth="1"/>
    <col min="6" max="6" width="8.25" style="3" customWidth="1"/>
    <col min="7" max="7" width="7.875" style="3" customWidth="1"/>
    <col min="8" max="8" width="7.875" style="16" customWidth="1"/>
    <col min="9" max="16384" width="8.875" style="1"/>
  </cols>
  <sheetData>
    <row r="1" spans="1:8" ht="37.5" customHeight="1">
      <c r="A1" s="218" t="s">
        <v>779</v>
      </c>
      <c r="B1" s="219"/>
      <c r="C1" s="219"/>
      <c r="D1" s="219"/>
      <c r="E1" s="219"/>
      <c r="F1" s="219"/>
      <c r="G1" s="219"/>
      <c r="H1" s="220"/>
    </row>
    <row r="2" spans="1:8" ht="51.6" customHeight="1">
      <c r="A2" s="45" t="s">
        <v>17</v>
      </c>
      <c r="B2" s="45" t="s">
        <v>21</v>
      </c>
      <c r="C2" s="45" t="s">
        <v>791</v>
      </c>
      <c r="D2" s="45" t="s">
        <v>792</v>
      </c>
      <c r="E2" s="7" t="s">
        <v>793</v>
      </c>
      <c r="F2" s="8" t="s">
        <v>22</v>
      </c>
      <c r="G2" s="8" t="s">
        <v>167</v>
      </c>
      <c r="H2" s="9" t="s">
        <v>19</v>
      </c>
    </row>
    <row r="3" spans="1:8" ht="35.25" customHeight="1">
      <c r="A3" s="195" t="s">
        <v>24</v>
      </c>
      <c r="B3" s="196"/>
      <c r="C3" s="197"/>
      <c r="D3" s="52"/>
      <c r="E3" s="47"/>
      <c r="F3" s="47"/>
      <c r="G3" s="47"/>
      <c r="H3" s="48"/>
    </row>
    <row r="4" spans="1:8" ht="33.75" customHeight="1">
      <c r="A4" s="195" t="s">
        <v>25</v>
      </c>
      <c r="B4" s="196"/>
      <c r="C4" s="197"/>
      <c r="D4" s="52"/>
      <c r="E4" s="47"/>
      <c r="F4" s="47"/>
      <c r="G4" s="47"/>
      <c r="H4" s="48"/>
    </row>
    <row r="5" spans="1:8" ht="101.1" customHeight="1">
      <c r="A5" s="40">
        <v>1</v>
      </c>
      <c r="B5" s="15" t="s">
        <v>189</v>
      </c>
      <c r="C5" s="41" t="s">
        <v>564</v>
      </c>
      <c r="D5" s="40" t="s">
        <v>28</v>
      </c>
      <c r="E5" s="56">
        <v>104</v>
      </c>
      <c r="F5" s="50"/>
      <c r="G5" s="42"/>
      <c r="H5" s="51"/>
    </row>
    <row r="6" spans="1:8" ht="118.5" customHeight="1">
      <c r="A6" s="40">
        <v>2</v>
      </c>
      <c r="B6" s="65" t="s">
        <v>31</v>
      </c>
      <c r="C6" s="41" t="s">
        <v>622</v>
      </c>
      <c r="D6" s="40" t="s">
        <v>28</v>
      </c>
      <c r="E6" s="56">
        <v>2685</v>
      </c>
      <c r="F6" s="50"/>
      <c r="G6" s="42"/>
      <c r="H6" s="51"/>
    </row>
    <row r="7" spans="1:8" ht="101.1" customHeight="1">
      <c r="A7" s="40">
        <v>3</v>
      </c>
      <c r="B7" s="65" t="s">
        <v>623</v>
      </c>
      <c r="C7" s="41" t="s">
        <v>624</v>
      </c>
      <c r="D7" s="40" t="s">
        <v>28</v>
      </c>
      <c r="E7" s="56">
        <v>197</v>
      </c>
      <c r="F7" s="50"/>
      <c r="G7" s="42"/>
      <c r="H7" s="51"/>
    </row>
    <row r="8" spans="1:8" ht="101.1" customHeight="1">
      <c r="A8" s="40">
        <v>4</v>
      </c>
      <c r="B8" s="41" t="s">
        <v>33</v>
      </c>
      <c r="C8" s="54" t="s">
        <v>625</v>
      </c>
      <c r="D8" s="40" t="s">
        <v>28</v>
      </c>
      <c r="E8" s="56">
        <v>66</v>
      </c>
      <c r="F8" s="50"/>
      <c r="G8" s="42"/>
      <c r="H8" s="51"/>
    </row>
    <row r="9" spans="1:8" ht="129.75" customHeight="1">
      <c r="A9" s="40">
        <v>5</v>
      </c>
      <c r="B9" s="41" t="s">
        <v>33</v>
      </c>
      <c r="C9" s="54" t="s">
        <v>626</v>
      </c>
      <c r="D9" s="40" t="s">
        <v>28</v>
      </c>
      <c r="E9" s="56">
        <v>66</v>
      </c>
      <c r="F9" s="50"/>
      <c r="G9" s="42"/>
      <c r="H9" s="51"/>
    </row>
    <row r="10" spans="1:8" ht="101.1" customHeight="1">
      <c r="A10" s="40">
        <v>6</v>
      </c>
      <c r="B10" s="41" t="s">
        <v>33</v>
      </c>
      <c r="C10" s="41" t="s">
        <v>627</v>
      </c>
      <c r="D10" s="40" t="s">
        <v>28</v>
      </c>
      <c r="E10" s="56">
        <v>36</v>
      </c>
      <c r="F10" s="50"/>
      <c r="G10" s="42"/>
      <c r="H10" s="51"/>
    </row>
    <row r="11" spans="1:8" ht="101.1" customHeight="1">
      <c r="A11" s="40">
        <v>7</v>
      </c>
      <c r="B11" s="41" t="s">
        <v>39</v>
      </c>
      <c r="C11" s="41" t="s">
        <v>568</v>
      </c>
      <c r="D11" s="40" t="s">
        <v>28</v>
      </c>
      <c r="E11" s="42">
        <v>8</v>
      </c>
      <c r="F11" s="50"/>
      <c r="G11" s="42"/>
      <c r="H11" s="51"/>
    </row>
    <row r="12" spans="1:8" ht="117.75" customHeight="1">
      <c r="A12" s="40">
        <v>8</v>
      </c>
      <c r="B12" s="41" t="s">
        <v>41</v>
      </c>
      <c r="C12" s="41" t="s">
        <v>569</v>
      </c>
      <c r="D12" s="40" t="s">
        <v>47</v>
      </c>
      <c r="E12" s="42">
        <v>16</v>
      </c>
      <c r="F12" s="50"/>
      <c r="G12" s="42"/>
      <c r="H12" s="51"/>
    </row>
    <row r="13" spans="1:8" ht="109.5" customHeight="1">
      <c r="A13" s="40">
        <v>9</v>
      </c>
      <c r="B13" s="41" t="s">
        <v>43</v>
      </c>
      <c r="C13" s="41" t="s">
        <v>628</v>
      </c>
      <c r="D13" s="40" t="s">
        <v>47</v>
      </c>
      <c r="E13" s="42">
        <v>2</v>
      </c>
      <c r="F13" s="50"/>
      <c r="G13" s="42"/>
      <c r="H13" s="51"/>
    </row>
    <row r="14" spans="1:8" ht="99.75" customHeight="1">
      <c r="A14" s="40">
        <v>10</v>
      </c>
      <c r="B14" s="41" t="s">
        <v>629</v>
      </c>
      <c r="C14" s="41" t="s">
        <v>570</v>
      </c>
      <c r="D14" s="40" t="s">
        <v>28</v>
      </c>
      <c r="E14" s="42">
        <v>31</v>
      </c>
      <c r="F14" s="50"/>
      <c r="G14" s="42"/>
      <c r="H14" s="51"/>
    </row>
    <row r="15" spans="1:8" ht="143.25" customHeight="1">
      <c r="A15" s="40">
        <v>11</v>
      </c>
      <c r="B15" s="41" t="s">
        <v>590</v>
      </c>
      <c r="C15" s="41" t="s">
        <v>630</v>
      </c>
      <c r="D15" s="40" t="s">
        <v>28</v>
      </c>
      <c r="E15" s="42">
        <v>1</v>
      </c>
      <c r="F15" s="50"/>
      <c r="G15" s="42"/>
      <c r="H15" s="51"/>
    </row>
    <row r="16" spans="1:8" ht="109.5" customHeight="1">
      <c r="A16" s="40">
        <v>12</v>
      </c>
      <c r="B16" s="41" t="s">
        <v>64</v>
      </c>
      <c r="C16" s="41" t="s">
        <v>571</v>
      </c>
      <c r="D16" s="40" t="s">
        <v>60</v>
      </c>
      <c r="E16" s="42">
        <v>120</v>
      </c>
      <c r="F16" s="66"/>
      <c r="G16" s="66"/>
      <c r="H16" s="67"/>
    </row>
    <row r="17" spans="1:8" ht="147.75" customHeight="1">
      <c r="A17" s="40">
        <v>13</v>
      </c>
      <c r="B17" s="15" t="s">
        <v>45</v>
      </c>
      <c r="C17" s="41" t="s">
        <v>631</v>
      </c>
      <c r="D17" s="40" t="s">
        <v>47</v>
      </c>
      <c r="E17" s="42">
        <v>16</v>
      </c>
      <c r="F17" s="50"/>
      <c r="G17" s="42"/>
      <c r="H17" s="51"/>
    </row>
    <row r="18" spans="1:8" ht="110.25" customHeight="1">
      <c r="A18" s="40">
        <v>14</v>
      </c>
      <c r="B18" s="15" t="s">
        <v>48</v>
      </c>
      <c r="C18" s="41" t="s">
        <v>628</v>
      </c>
      <c r="D18" s="40" t="s">
        <v>47</v>
      </c>
      <c r="E18" s="42">
        <v>8</v>
      </c>
      <c r="F18" s="50"/>
      <c r="G18" s="42"/>
      <c r="H18" s="51"/>
    </row>
    <row r="19" spans="1:8" ht="109.5" customHeight="1">
      <c r="A19" s="40">
        <v>15</v>
      </c>
      <c r="B19" s="41" t="s">
        <v>50</v>
      </c>
      <c r="C19" s="41" t="s">
        <v>632</v>
      </c>
      <c r="D19" s="40" t="s">
        <v>52</v>
      </c>
      <c r="E19" s="42">
        <v>23</v>
      </c>
      <c r="F19" s="50"/>
      <c r="G19" s="42"/>
      <c r="H19" s="51"/>
    </row>
    <row r="20" spans="1:8" ht="115.5" customHeight="1">
      <c r="A20" s="40">
        <v>16</v>
      </c>
      <c r="B20" s="41" t="s">
        <v>53</v>
      </c>
      <c r="C20" s="41" t="s">
        <v>633</v>
      </c>
      <c r="D20" s="40" t="s">
        <v>55</v>
      </c>
      <c r="E20" s="50">
        <v>39</v>
      </c>
      <c r="F20" s="50"/>
      <c r="G20" s="47"/>
      <c r="H20" s="51"/>
    </row>
    <row r="21" spans="1:8" ht="125.25" customHeight="1">
      <c r="A21" s="40">
        <v>17</v>
      </c>
      <c r="B21" s="65" t="s">
        <v>487</v>
      </c>
      <c r="C21" s="41" t="s">
        <v>634</v>
      </c>
      <c r="D21" s="40" t="s">
        <v>47</v>
      </c>
      <c r="E21" s="42">
        <v>1</v>
      </c>
      <c r="F21" s="47"/>
      <c r="G21" s="42"/>
      <c r="H21" s="57"/>
    </row>
    <row r="22" spans="1:8" ht="84.6" customHeight="1">
      <c r="A22" s="40">
        <v>18</v>
      </c>
      <c r="B22" s="65" t="s">
        <v>635</v>
      </c>
      <c r="C22" s="41" t="s">
        <v>636</v>
      </c>
      <c r="D22" s="40" t="s">
        <v>576</v>
      </c>
      <c r="E22" s="42">
        <v>1</v>
      </c>
      <c r="F22" s="47"/>
      <c r="G22" s="42"/>
      <c r="H22" s="57"/>
    </row>
    <row r="23" spans="1:8" ht="84.6" customHeight="1">
      <c r="A23" s="40">
        <v>19</v>
      </c>
      <c r="B23" s="65" t="s">
        <v>577</v>
      </c>
      <c r="C23" s="41" t="s">
        <v>578</v>
      </c>
      <c r="D23" s="40" t="s">
        <v>52</v>
      </c>
      <c r="E23" s="42">
        <v>163</v>
      </c>
      <c r="F23" s="47"/>
      <c r="G23" s="42"/>
      <c r="H23" s="57"/>
    </row>
    <row r="24" spans="1:8" ht="84.6" customHeight="1">
      <c r="A24" s="40">
        <v>20</v>
      </c>
      <c r="B24" s="65" t="s">
        <v>479</v>
      </c>
      <c r="C24" s="41" t="s">
        <v>579</v>
      </c>
      <c r="D24" s="40" t="s">
        <v>52</v>
      </c>
      <c r="E24" s="42">
        <v>38</v>
      </c>
      <c r="F24" s="47"/>
      <c r="G24" s="42"/>
      <c r="H24" s="57"/>
    </row>
    <row r="25" spans="1:8" ht="84.6" customHeight="1">
      <c r="A25" s="40">
        <v>21</v>
      </c>
      <c r="B25" s="65" t="s">
        <v>481</v>
      </c>
      <c r="C25" s="41" t="s">
        <v>580</v>
      </c>
      <c r="D25" s="40" t="s">
        <v>52</v>
      </c>
      <c r="E25" s="42">
        <v>100</v>
      </c>
      <c r="F25" s="47"/>
      <c r="G25" s="42"/>
      <c r="H25" s="57"/>
    </row>
    <row r="26" spans="1:8" s="64" customFormat="1" ht="106.5" customHeight="1">
      <c r="A26" s="40">
        <v>22</v>
      </c>
      <c r="B26" s="65" t="s">
        <v>489</v>
      </c>
      <c r="C26" s="68" t="s">
        <v>637</v>
      </c>
      <c r="D26" s="69" t="s">
        <v>47</v>
      </c>
      <c r="E26" s="56">
        <v>1</v>
      </c>
      <c r="F26" s="47"/>
      <c r="G26" s="42"/>
      <c r="H26" s="57"/>
    </row>
    <row r="27" spans="1:8" ht="84.6" customHeight="1">
      <c r="A27" s="40">
        <v>23</v>
      </c>
      <c r="B27" s="65" t="s">
        <v>581</v>
      </c>
      <c r="C27" s="54" t="s">
        <v>638</v>
      </c>
      <c r="D27" s="40" t="s">
        <v>28</v>
      </c>
      <c r="E27" s="42">
        <v>1</v>
      </c>
      <c r="F27" s="47"/>
      <c r="G27" s="42"/>
      <c r="H27" s="57"/>
    </row>
    <row r="28" spans="1:8" ht="34.5" customHeight="1">
      <c r="A28" s="40"/>
      <c r="B28" s="194" t="s">
        <v>68</v>
      </c>
      <c r="C28" s="194"/>
      <c r="D28" s="40" t="s">
        <v>795</v>
      </c>
      <c r="E28" s="47"/>
      <c r="F28" s="47"/>
      <c r="G28" s="42"/>
      <c r="H28" s="48"/>
    </row>
    <row r="29" spans="1:8" ht="33" customHeight="1">
      <c r="A29" s="195" t="s">
        <v>69</v>
      </c>
      <c r="B29" s="196"/>
      <c r="C29" s="197"/>
      <c r="D29" s="52"/>
      <c r="E29" s="47"/>
      <c r="F29" s="47"/>
      <c r="G29" s="47"/>
      <c r="H29" s="48"/>
    </row>
    <row r="30" spans="1:8" ht="111" customHeight="1">
      <c r="A30" s="40">
        <v>1</v>
      </c>
      <c r="B30" s="41" t="s">
        <v>583</v>
      </c>
      <c r="C30" s="41" t="s">
        <v>570</v>
      </c>
      <c r="D30" s="40" t="s">
        <v>47</v>
      </c>
      <c r="E30" s="42">
        <v>5</v>
      </c>
      <c r="F30" s="47"/>
      <c r="G30" s="42"/>
      <c r="H30" s="51"/>
    </row>
    <row r="31" spans="1:8" ht="101.1" customHeight="1">
      <c r="A31" s="40">
        <v>2</v>
      </c>
      <c r="B31" s="41" t="s">
        <v>70</v>
      </c>
      <c r="C31" s="41" t="s">
        <v>585</v>
      </c>
      <c r="D31" s="40" t="s">
        <v>28</v>
      </c>
      <c r="E31" s="42">
        <v>30</v>
      </c>
      <c r="F31" s="47"/>
      <c r="G31" s="42"/>
      <c r="H31" s="51"/>
    </row>
    <row r="32" spans="1:8" ht="89.25" customHeight="1">
      <c r="A32" s="40">
        <v>3</v>
      </c>
      <c r="B32" s="65" t="s">
        <v>477</v>
      </c>
      <c r="C32" s="41" t="s">
        <v>639</v>
      </c>
      <c r="D32" s="40" t="s">
        <v>52</v>
      </c>
      <c r="E32" s="42">
        <v>22</v>
      </c>
      <c r="F32" s="47"/>
      <c r="G32" s="42"/>
      <c r="H32" s="57"/>
    </row>
    <row r="33" spans="1:8" ht="84.6" customHeight="1">
      <c r="A33" s="40">
        <v>4</v>
      </c>
      <c r="B33" s="41" t="s">
        <v>73</v>
      </c>
      <c r="C33" s="41" t="s">
        <v>640</v>
      </c>
      <c r="D33" s="40" t="s">
        <v>47</v>
      </c>
      <c r="E33" s="50">
        <v>7</v>
      </c>
      <c r="F33" s="47"/>
      <c r="G33" s="42"/>
      <c r="H33" s="57"/>
    </row>
    <row r="34" spans="1:8" ht="101.1" customHeight="1">
      <c r="A34" s="40">
        <v>5</v>
      </c>
      <c r="B34" s="41" t="s">
        <v>76</v>
      </c>
      <c r="C34" s="41" t="s">
        <v>641</v>
      </c>
      <c r="D34" s="40" t="s">
        <v>47</v>
      </c>
      <c r="E34" s="50" t="s">
        <v>20</v>
      </c>
      <c r="F34" s="47"/>
      <c r="G34" s="42"/>
      <c r="H34" s="57"/>
    </row>
    <row r="35" spans="1:8" ht="84.6" customHeight="1">
      <c r="A35" s="40">
        <v>6</v>
      </c>
      <c r="B35" s="41" t="s">
        <v>642</v>
      </c>
      <c r="C35" s="41" t="s">
        <v>643</v>
      </c>
      <c r="D35" s="40" t="s">
        <v>47</v>
      </c>
      <c r="E35" s="50" t="s">
        <v>20</v>
      </c>
      <c r="F35" s="47"/>
      <c r="G35" s="42"/>
      <c r="H35" s="57"/>
    </row>
    <row r="36" spans="1:8" ht="68.099999999999994" customHeight="1">
      <c r="A36" s="40">
        <v>7</v>
      </c>
      <c r="B36" s="15" t="s">
        <v>80</v>
      </c>
      <c r="C36" s="54" t="s">
        <v>644</v>
      </c>
      <c r="D36" s="40" t="s">
        <v>52</v>
      </c>
      <c r="E36" s="42">
        <v>1</v>
      </c>
      <c r="F36" s="47"/>
      <c r="G36" s="42"/>
      <c r="H36" s="57"/>
    </row>
    <row r="37" spans="1:8" ht="84.6" customHeight="1">
      <c r="A37" s="40">
        <v>8</v>
      </c>
      <c r="B37" s="41" t="s">
        <v>75</v>
      </c>
      <c r="C37" s="41" t="s">
        <v>587</v>
      </c>
      <c r="D37" s="40" t="s">
        <v>47</v>
      </c>
      <c r="E37" s="42">
        <v>30</v>
      </c>
      <c r="F37" s="47"/>
      <c r="G37" s="42"/>
      <c r="H37" s="57"/>
    </row>
    <row r="38" spans="1:8" ht="84.6" customHeight="1">
      <c r="A38" s="40">
        <v>9</v>
      </c>
      <c r="B38" s="41" t="s">
        <v>588</v>
      </c>
      <c r="C38" s="41" t="s">
        <v>589</v>
      </c>
      <c r="D38" s="40" t="s">
        <v>28</v>
      </c>
      <c r="E38" s="42">
        <v>1</v>
      </c>
      <c r="F38" s="47"/>
      <c r="G38" s="42"/>
      <c r="H38" s="57"/>
    </row>
    <row r="39" spans="1:8" ht="84.6" customHeight="1">
      <c r="A39" s="40">
        <v>10</v>
      </c>
      <c r="B39" s="41" t="s">
        <v>590</v>
      </c>
      <c r="C39" s="41" t="s">
        <v>645</v>
      </c>
      <c r="D39" s="40" t="s">
        <v>28</v>
      </c>
      <c r="E39" s="42">
        <v>5</v>
      </c>
      <c r="F39" s="47"/>
      <c r="G39" s="42"/>
      <c r="H39" s="57"/>
    </row>
    <row r="40" spans="1:8" ht="84.6" customHeight="1">
      <c r="A40" s="40">
        <v>11</v>
      </c>
      <c r="B40" s="41" t="s">
        <v>646</v>
      </c>
      <c r="C40" s="41" t="s">
        <v>647</v>
      </c>
      <c r="D40" s="40" t="s">
        <v>47</v>
      </c>
      <c r="E40" s="50">
        <v>3</v>
      </c>
      <c r="F40" s="47"/>
      <c r="G40" s="42"/>
      <c r="H40" s="57"/>
    </row>
    <row r="41" spans="1:8" ht="84.6" customHeight="1">
      <c r="A41" s="40">
        <v>12</v>
      </c>
      <c r="B41" s="41" t="s">
        <v>648</v>
      </c>
      <c r="C41" s="41" t="s">
        <v>647</v>
      </c>
      <c r="D41" s="40" t="s">
        <v>47</v>
      </c>
      <c r="E41" s="47">
        <v>3</v>
      </c>
      <c r="F41" s="47"/>
      <c r="G41" s="42"/>
      <c r="H41" s="57"/>
    </row>
    <row r="42" spans="1:8" ht="84.6" customHeight="1">
      <c r="A42" s="40">
        <v>13</v>
      </c>
      <c r="B42" s="41" t="s">
        <v>649</v>
      </c>
      <c r="C42" s="41" t="s">
        <v>650</v>
      </c>
      <c r="D42" s="40" t="s">
        <v>47</v>
      </c>
      <c r="E42" s="47">
        <v>3</v>
      </c>
      <c r="F42" s="47"/>
      <c r="G42" s="42"/>
      <c r="H42" s="57"/>
    </row>
    <row r="43" spans="1:8" ht="84.6" customHeight="1">
      <c r="A43" s="40">
        <v>14</v>
      </c>
      <c r="B43" s="41" t="s">
        <v>651</v>
      </c>
      <c r="C43" s="41" t="s">
        <v>652</v>
      </c>
      <c r="D43" s="40" t="s">
        <v>47</v>
      </c>
      <c r="E43" s="47">
        <v>3</v>
      </c>
      <c r="F43" s="47"/>
      <c r="G43" s="42"/>
      <c r="H43" s="57"/>
    </row>
    <row r="44" spans="1:8" ht="84.6" customHeight="1">
      <c r="A44" s="40">
        <v>15</v>
      </c>
      <c r="B44" s="41" t="s">
        <v>653</v>
      </c>
      <c r="C44" s="41" t="s">
        <v>654</v>
      </c>
      <c r="D44" s="40" t="s">
        <v>47</v>
      </c>
      <c r="E44" s="47">
        <v>3</v>
      </c>
      <c r="F44" s="47"/>
      <c r="G44" s="42"/>
      <c r="H44" s="57"/>
    </row>
    <row r="45" spans="1:8" ht="84.6" customHeight="1">
      <c r="A45" s="40">
        <v>16</v>
      </c>
      <c r="B45" s="41" t="s">
        <v>655</v>
      </c>
      <c r="C45" s="41" t="s">
        <v>656</v>
      </c>
      <c r="D45" s="40" t="s">
        <v>47</v>
      </c>
      <c r="E45" s="47">
        <v>2</v>
      </c>
      <c r="F45" s="47"/>
      <c r="G45" s="42"/>
      <c r="H45" s="57"/>
    </row>
    <row r="46" spans="1:8" ht="101.1" customHeight="1">
      <c r="A46" s="40">
        <v>17</v>
      </c>
      <c r="B46" s="41" t="s">
        <v>595</v>
      </c>
      <c r="C46" s="41" t="s">
        <v>657</v>
      </c>
      <c r="D46" s="40" t="s">
        <v>47</v>
      </c>
      <c r="E46" s="47">
        <v>5</v>
      </c>
      <c r="F46" s="47"/>
      <c r="G46" s="42"/>
      <c r="H46" s="57"/>
    </row>
    <row r="47" spans="1:8" ht="68.099999999999994" customHeight="1">
      <c r="A47" s="40">
        <v>18</v>
      </c>
      <c r="B47" s="41" t="s">
        <v>88</v>
      </c>
      <c r="C47" s="41" t="s">
        <v>658</v>
      </c>
      <c r="D47" s="40" t="s">
        <v>47</v>
      </c>
      <c r="E47" s="47">
        <v>5</v>
      </c>
      <c r="F47" s="47"/>
      <c r="G47" s="42"/>
      <c r="H47" s="57"/>
    </row>
    <row r="48" spans="1:8" ht="84.6" customHeight="1">
      <c r="A48" s="40">
        <v>19</v>
      </c>
      <c r="B48" s="41" t="s">
        <v>90</v>
      </c>
      <c r="C48" s="41" t="s">
        <v>600</v>
      </c>
      <c r="D48" s="40" t="s">
        <v>92</v>
      </c>
      <c r="E48" s="47">
        <v>5</v>
      </c>
      <c r="F48" s="47"/>
      <c r="G48" s="42"/>
      <c r="H48" s="57"/>
    </row>
    <row r="49" spans="1:8" ht="51.6" customHeight="1">
      <c r="A49" s="40">
        <v>20</v>
      </c>
      <c r="B49" s="41" t="s">
        <v>659</v>
      </c>
      <c r="C49" s="41" t="s">
        <v>660</v>
      </c>
      <c r="D49" s="40" t="s">
        <v>95</v>
      </c>
      <c r="E49" s="47">
        <v>60.75</v>
      </c>
      <c r="F49" s="47"/>
      <c r="G49" s="42"/>
      <c r="H49" s="57"/>
    </row>
    <row r="50" spans="1:8" ht="51.6" customHeight="1">
      <c r="A50" s="40">
        <v>21</v>
      </c>
      <c r="B50" s="41" t="s">
        <v>661</v>
      </c>
      <c r="C50" s="41" t="s">
        <v>660</v>
      </c>
      <c r="D50" s="40" t="s">
        <v>95</v>
      </c>
      <c r="E50" s="47">
        <v>60.75</v>
      </c>
      <c r="F50" s="47"/>
      <c r="G50" s="42"/>
      <c r="H50" s="51"/>
    </row>
    <row r="51" spans="1:8" ht="51.6" customHeight="1">
      <c r="A51" s="40">
        <v>22</v>
      </c>
      <c r="B51" s="41" t="s">
        <v>662</v>
      </c>
      <c r="C51" s="41" t="s">
        <v>660</v>
      </c>
      <c r="D51" s="40" t="s">
        <v>95</v>
      </c>
      <c r="E51" s="47">
        <v>60.75</v>
      </c>
      <c r="F51" s="47"/>
      <c r="G51" s="42"/>
      <c r="H51" s="51"/>
    </row>
    <row r="52" spans="1:8" ht="51.6" customHeight="1">
      <c r="A52" s="40">
        <v>23</v>
      </c>
      <c r="B52" s="41" t="s">
        <v>663</v>
      </c>
      <c r="C52" s="41" t="s">
        <v>660</v>
      </c>
      <c r="D52" s="40" t="s">
        <v>95</v>
      </c>
      <c r="E52" s="47">
        <v>60.75</v>
      </c>
      <c r="F52" s="47"/>
      <c r="G52" s="42"/>
      <c r="H52" s="51"/>
    </row>
    <row r="53" spans="1:8" ht="51.6" customHeight="1">
      <c r="A53" s="40">
        <v>24</v>
      </c>
      <c r="B53" s="41" t="s">
        <v>664</v>
      </c>
      <c r="C53" s="41" t="s">
        <v>665</v>
      </c>
      <c r="D53" s="40" t="s">
        <v>95</v>
      </c>
      <c r="E53" s="47">
        <v>72.674999999999997</v>
      </c>
      <c r="F53" s="47"/>
      <c r="G53" s="42"/>
      <c r="H53" s="51"/>
    </row>
    <row r="54" spans="1:8" ht="51.6" customHeight="1">
      <c r="A54" s="40">
        <v>25</v>
      </c>
      <c r="B54" s="41" t="s">
        <v>505</v>
      </c>
      <c r="C54" s="41" t="s">
        <v>666</v>
      </c>
      <c r="D54" s="40" t="s">
        <v>95</v>
      </c>
      <c r="E54" s="47">
        <v>1.512</v>
      </c>
      <c r="F54" s="47"/>
      <c r="G54" s="42"/>
      <c r="H54" s="51"/>
    </row>
    <row r="55" spans="1:8" ht="51.6" customHeight="1">
      <c r="A55" s="40">
        <v>26</v>
      </c>
      <c r="B55" s="41" t="s">
        <v>97</v>
      </c>
      <c r="C55" s="41" t="s">
        <v>602</v>
      </c>
      <c r="D55" s="40" t="s">
        <v>99</v>
      </c>
      <c r="E55" s="63">
        <f>10*25</f>
        <v>250</v>
      </c>
      <c r="F55" s="47"/>
      <c r="G55" s="42"/>
      <c r="H55" s="57"/>
    </row>
    <row r="56" spans="1:8" ht="51.6" customHeight="1">
      <c r="A56" s="40">
        <v>27</v>
      </c>
      <c r="B56" s="41" t="s">
        <v>603</v>
      </c>
      <c r="C56" s="41" t="s">
        <v>602</v>
      </c>
      <c r="D56" s="40" t="s">
        <v>99</v>
      </c>
      <c r="E56" s="56">
        <f>260+263+355.5+405+295+295</f>
        <v>1873.5</v>
      </c>
      <c r="F56" s="14"/>
      <c r="G56" s="42"/>
      <c r="H56" s="55"/>
    </row>
    <row r="57" spans="1:8" ht="84.6" customHeight="1">
      <c r="A57" s="40">
        <v>28</v>
      </c>
      <c r="B57" s="41" t="s">
        <v>107</v>
      </c>
      <c r="C57" s="41" t="s">
        <v>803</v>
      </c>
      <c r="D57" s="40" t="s">
        <v>28</v>
      </c>
      <c r="E57" s="47">
        <v>5</v>
      </c>
      <c r="F57" s="47"/>
      <c r="G57" s="42"/>
      <c r="H57" s="57"/>
    </row>
    <row r="58" spans="1:8" ht="68.099999999999994" customHeight="1">
      <c r="A58" s="40">
        <v>29</v>
      </c>
      <c r="B58" s="65" t="s">
        <v>122</v>
      </c>
      <c r="C58" s="54" t="s">
        <v>804</v>
      </c>
      <c r="D58" s="40" t="s">
        <v>28</v>
      </c>
      <c r="E58" s="47">
        <v>5</v>
      </c>
      <c r="F58" s="47"/>
      <c r="G58" s="42"/>
      <c r="H58" s="57"/>
    </row>
    <row r="59" spans="1:8" ht="38.25" customHeight="1">
      <c r="A59" s="40"/>
      <c r="B59" s="194" t="s">
        <v>68</v>
      </c>
      <c r="C59" s="194"/>
      <c r="D59" s="40" t="s">
        <v>795</v>
      </c>
      <c r="E59" s="47"/>
      <c r="F59" s="47"/>
      <c r="G59" s="42"/>
      <c r="H59" s="48"/>
    </row>
    <row r="60" spans="1:8" ht="31.5" customHeight="1">
      <c r="A60" s="195" t="s">
        <v>109</v>
      </c>
      <c r="B60" s="196"/>
      <c r="C60" s="197"/>
      <c r="D60" s="52"/>
      <c r="E60" s="47"/>
      <c r="F60" s="47"/>
      <c r="G60" s="47"/>
      <c r="H60" s="48"/>
    </row>
    <row r="61" spans="1:8" ht="30.75" customHeight="1">
      <c r="A61" s="195" t="s">
        <v>110</v>
      </c>
      <c r="B61" s="196"/>
      <c r="C61" s="197"/>
      <c r="D61" s="52"/>
      <c r="E61" s="47"/>
      <c r="F61" s="47"/>
      <c r="G61" s="47"/>
      <c r="H61" s="48"/>
    </row>
    <row r="62" spans="1:8" ht="51.6" customHeight="1">
      <c r="A62" s="40">
        <v>1</v>
      </c>
      <c r="B62" s="15" t="s">
        <v>118</v>
      </c>
      <c r="C62" s="41" t="s">
        <v>606</v>
      </c>
      <c r="D62" s="58" t="s">
        <v>47</v>
      </c>
      <c r="E62" s="47">
        <v>2</v>
      </c>
      <c r="F62" s="47"/>
      <c r="G62" s="42"/>
      <c r="H62" s="57"/>
    </row>
    <row r="63" spans="1:8" ht="68.099999999999994" customHeight="1">
      <c r="A63" s="40">
        <v>2</v>
      </c>
      <c r="B63" s="65" t="s">
        <v>475</v>
      </c>
      <c r="C63" s="41" t="s">
        <v>668</v>
      </c>
      <c r="D63" s="40" t="s">
        <v>52</v>
      </c>
      <c r="E63" s="42">
        <v>18</v>
      </c>
      <c r="F63" s="50"/>
      <c r="G63" s="42"/>
      <c r="H63" s="51"/>
    </row>
    <row r="64" spans="1:8" ht="51.6" customHeight="1">
      <c r="A64" s="40">
        <v>3</v>
      </c>
      <c r="B64" s="41" t="s">
        <v>669</v>
      </c>
      <c r="C64" s="41" t="s">
        <v>670</v>
      </c>
      <c r="D64" s="40" t="s">
        <v>28</v>
      </c>
      <c r="E64" s="42">
        <v>2</v>
      </c>
      <c r="F64" s="14"/>
      <c r="G64" s="42"/>
      <c r="H64" s="55"/>
    </row>
    <row r="65" spans="1:8" ht="68.099999999999994" customHeight="1">
      <c r="A65" s="40">
        <v>4</v>
      </c>
      <c r="B65" s="15" t="s">
        <v>126</v>
      </c>
      <c r="C65" s="41" t="s">
        <v>607</v>
      </c>
      <c r="D65" s="40" t="s">
        <v>52</v>
      </c>
      <c r="E65" s="50">
        <v>4</v>
      </c>
      <c r="F65" s="50"/>
      <c r="G65" s="42"/>
      <c r="H65" s="51"/>
    </row>
    <row r="66" spans="1:8" ht="34.5" customHeight="1">
      <c r="A66" s="40"/>
      <c r="B66" s="194" t="s">
        <v>68</v>
      </c>
      <c r="C66" s="194"/>
      <c r="D66" s="40" t="s">
        <v>795</v>
      </c>
      <c r="E66" s="47"/>
      <c r="F66" s="47"/>
      <c r="G66" s="42"/>
      <c r="H66" s="48"/>
    </row>
    <row r="67" spans="1:8" ht="40.5" customHeight="1">
      <c r="A67" s="195" t="s">
        <v>608</v>
      </c>
      <c r="B67" s="196"/>
      <c r="C67" s="197"/>
      <c r="D67" s="52"/>
      <c r="E67" s="47"/>
      <c r="F67" s="47"/>
      <c r="G67" s="47"/>
      <c r="H67" s="48"/>
    </row>
    <row r="68" spans="1:8" ht="127.5" customHeight="1">
      <c r="A68" s="40">
        <v>1</v>
      </c>
      <c r="B68" s="41" t="s">
        <v>609</v>
      </c>
      <c r="C68" s="41" t="s">
        <v>610</v>
      </c>
      <c r="D68" s="40" t="s">
        <v>28</v>
      </c>
      <c r="E68" s="47">
        <v>1</v>
      </c>
      <c r="F68" s="47"/>
      <c r="G68" s="42"/>
      <c r="H68" s="57"/>
    </row>
    <row r="69" spans="1:8" ht="101.1" customHeight="1">
      <c r="A69" s="40">
        <v>2</v>
      </c>
      <c r="B69" s="41" t="s">
        <v>129</v>
      </c>
      <c r="C69" s="41" t="s">
        <v>611</v>
      </c>
      <c r="D69" s="40" t="s">
        <v>28</v>
      </c>
      <c r="E69" s="47">
        <v>10</v>
      </c>
      <c r="F69" s="47"/>
      <c r="G69" s="42"/>
      <c r="H69" s="51"/>
    </row>
    <row r="70" spans="1:8" ht="84.6" customHeight="1">
      <c r="A70" s="40">
        <v>3</v>
      </c>
      <c r="B70" s="65" t="s">
        <v>232</v>
      </c>
      <c r="C70" s="41" t="s">
        <v>610</v>
      </c>
      <c r="D70" s="40" t="s">
        <v>28</v>
      </c>
      <c r="E70" s="47">
        <v>1</v>
      </c>
      <c r="F70" s="47"/>
      <c r="G70" s="42"/>
      <c r="H70" s="57"/>
    </row>
    <row r="71" spans="1:8" ht="68.099999999999994" customHeight="1">
      <c r="A71" s="40">
        <v>4</v>
      </c>
      <c r="B71" s="41" t="s">
        <v>132</v>
      </c>
      <c r="C71" s="41" t="s">
        <v>671</v>
      </c>
      <c r="D71" s="40" t="s">
        <v>47</v>
      </c>
      <c r="E71" s="47">
        <v>1</v>
      </c>
      <c r="F71" s="47"/>
      <c r="G71" s="42"/>
      <c r="H71" s="57"/>
    </row>
    <row r="72" spans="1:8" ht="101.1" customHeight="1">
      <c r="A72" s="40">
        <v>5</v>
      </c>
      <c r="B72" s="41" t="s">
        <v>134</v>
      </c>
      <c r="C72" s="41" t="s">
        <v>672</v>
      </c>
      <c r="D72" s="40" t="s">
        <v>47</v>
      </c>
      <c r="E72" s="47">
        <v>10</v>
      </c>
      <c r="F72" s="47"/>
      <c r="G72" s="42"/>
      <c r="H72" s="57"/>
    </row>
    <row r="73" spans="1:8" ht="117.6" customHeight="1">
      <c r="A73" s="40">
        <v>6</v>
      </c>
      <c r="B73" s="41" t="s">
        <v>136</v>
      </c>
      <c r="C73" s="41" t="s">
        <v>673</v>
      </c>
      <c r="D73" s="40" t="s">
        <v>47</v>
      </c>
      <c r="E73" s="47">
        <v>2</v>
      </c>
      <c r="F73" s="47"/>
      <c r="G73" s="42"/>
      <c r="H73" s="57"/>
    </row>
    <row r="74" spans="1:8" ht="101.1" customHeight="1">
      <c r="A74" s="40">
        <v>7</v>
      </c>
      <c r="B74" s="41" t="s">
        <v>138</v>
      </c>
      <c r="C74" s="41" t="s">
        <v>674</v>
      </c>
      <c r="D74" s="40" t="s">
        <v>47</v>
      </c>
      <c r="E74" s="47">
        <v>15</v>
      </c>
      <c r="F74" s="47"/>
      <c r="G74" s="42"/>
      <c r="H74" s="57"/>
    </row>
    <row r="75" spans="1:8" ht="117.6" customHeight="1">
      <c r="A75" s="40">
        <v>8</v>
      </c>
      <c r="B75" s="41" t="s">
        <v>140</v>
      </c>
      <c r="C75" s="41" t="s">
        <v>675</v>
      </c>
      <c r="D75" s="40" t="s">
        <v>28</v>
      </c>
      <c r="E75" s="47">
        <v>1</v>
      </c>
      <c r="F75" s="47"/>
      <c r="G75" s="42"/>
      <c r="H75" s="57"/>
    </row>
    <row r="76" spans="1:8" ht="101.1" customHeight="1">
      <c r="A76" s="40">
        <v>9</v>
      </c>
      <c r="B76" s="41" t="s">
        <v>142</v>
      </c>
      <c r="C76" s="41" t="s">
        <v>676</v>
      </c>
      <c r="D76" s="40" t="s">
        <v>47</v>
      </c>
      <c r="E76" s="50">
        <v>1</v>
      </c>
      <c r="F76" s="50"/>
      <c r="G76" s="42"/>
      <c r="H76" s="51"/>
    </row>
    <row r="77" spans="1:8" ht="101.1" customHeight="1">
      <c r="A77" s="40">
        <v>10</v>
      </c>
      <c r="B77" s="41" t="s">
        <v>144</v>
      </c>
      <c r="C77" s="41" t="s">
        <v>677</v>
      </c>
      <c r="D77" s="40" t="s">
        <v>47</v>
      </c>
      <c r="E77" s="50">
        <v>1</v>
      </c>
      <c r="F77" s="50"/>
      <c r="G77" s="42"/>
      <c r="H77" s="51"/>
    </row>
    <row r="78" spans="1:8" ht="33" customHeight="1">
      <c r="A78" s="40"/>
      <c r="B78" s="194" t="s">
        <v>68</v>
      </c>
      <c r="C78" s="194"/>
      <c r="D78" s="40" t="s">
        <v>795</v>
      </c>
      <c r="E78" s="42"/>
      <c r="F78" s="47"/>
      <c r="G78" s="47"/>
      <c r="H78" s="48"/>
    </row>
    <row r="79" spans="1:8" ht="33.75" customHeight="1">
      <c r="A79" s="40"/>
      <c r="B79" s="194" t="s">
        <v>153</v>
      </c>
      <c r="C79" s="194"/>
      <c r="D79" s="40" t="s">
        <v>795</v>
      </c>
      <c r="E79" s="42"/>
      <c r="F79" s="47"/>
      <c r="G79" s="47"/>
      <c r="H79" s="48"/>
    </row>
    <row r="80" spans="1:8" ht="37.5" customHeight="1">
      <c r="A80" s="198" t="s">
        <v>154</v>
      </c>
      <c r="B80" s="199"/>
      <c r="C80" s="200"/>
      <c r="D80" s="59"/>
      <c r="E80" s="47"/>
      <c r="F80" s="47"/>
      <c r="G80" s="47"/>
      <c r="H80" s="48"/>
    </row>
    <row r="81" spans="1:8" ht="33.75" customHeight="1">
      <c r="A81" s="195" t="s">
        <v>155</v>
      </c>
      <c r="B81" s="196"/>
      <c r="C81" s="197"/>
      <c r="D81" s="52"/>
      <c r="E81" s="50"/>
      <c r="F81" s="47"/>
      <c r="G81" s="47"/>
      <c r="H81" s="48"/>
    </row>
    <row r="82" spans="1:8" ht="52.5" customHeight="1">
      <c r="A82" s="40">
        <v>1</v>
      </c>
      <c r="B82" s="41" t="s">
        <v>156</v>
      </c>
      <c r="C82" s="41" t="s">
        <v>157</v>
      </c>
      <c r="D82" s="40" t="s">
        <v>158</v>
      </c>
      <c r="E82" s="63">
        <f>2815*365/1000</f>
        <v>1027.4749999999999</v>
      </c>
      <c r="F82" s="42"/>
      <c r="G82" s="47"/>
      <c r="H82" s="60"/>
    </row>
    <row r="83" spans="1:8" ht="30" customHeight="1">
      <c r="A83" s="61"/>
      <c r="B83" s="194" t="s">
        <v>68</v>
      </c>
      <c r="C83" s="194"/>
      <c r="D83" s="40" t="s">
        <v>795</v>
      </c>
      <c r="E83" s="42"/>
      <c r="F83" s="47"/>
      <c r="G83" s="47"/>
      <c r="H83" s="48"/>
    </row>
    <row r="84" spans="1:8" ht="30" customHeight="1">
      <c r="A84" s="195" t="s">
        <v>159</v>
      </c>
      <c r="B84" s="196"/>
      <c r="C84" s="197"/>
      <c r="D84" s="52"/>
      <c r="E84" s="50"/>
      <c r="F84" s="47"/>
      <c r="G84" s="47"/>
      <c r="H84" s="48"/>
    </row>
    <row r="85" spans="1:8" ht="47.25" customHeight="1">
      <c r="A85" s="40">
        <v>1</v>
      </c>
      <c r="B85" s="41" t="s">
        <v>160</v>
      </c>
      <c r="C85" s="41" t="s">
        <v>161</v>
      </c>
      <c r="D85" s="40" t="s">
        <v>158</v>
      </c>
      <c r="E85" s="56">
        <f>2815*12/1000</f>
        <v>33.78</v>
      </c>
      <c r="F85" s="50"/>
      <c r="G85" s="47"/>
      <c r="H85" s="41"/>
    </row>
    <row r="86" spans="1:8" ht="30.75" customHeight="1">
      <c r="A86" s="61"/>
      <c r="B86" s="194" t="s">
        <v>68</v>
      </c>
      <c r="C86" s="194"/>
      <c r="D86" s="40" t="s">
        <v>795</v>
      </c>
      <c r="E86" s="42"/>
      <c r="F86" s="47"/>
      <c r="G86" s="47"/>
      <c r="H86" s="48"/>
    </row>
    <row r="87" spans="1:8" ht="33.75" customHeight="1">
      <c r="A87" s="61"/>
      <c r="B87" s="194" t="s">
        <v>153</v>
      </c>
      <c r="C87" s="194"/>
      <c r="D87" s="40" t="s">
        <v>795</v>
      </c>
      <c r="E87" s="42"/>
      <c r="F87" s="47"/>
      <c r="G87" s="47"/>
      <c r="H87" s="48"/>
    </row>
    <row r="88" spans="1:8" ht="40.5" customHeight="1">
      <c r="A88" s="195" t="s">
        <v>162</v>
      </c>
      <c r="B88" s="196"/>
      <c r="C88" s="197"/>
      <c r="D88" s="52"/>
      <c r="E88" s="50"/>
      <c r="F88" s="47"/>
      <c r="G88" s="47"/>
      <c r="H88" s="48"/>
    </row>
    <row r="89" spans="1:8" ht="71.25" customHeight="1">
      <c r="A89" s="40">
        <v>1</v>
      </c>
      <c r="B89" s="41" t="s">
        <v>408</v>
      </c>
      <c r="C89" s="41" t="s">
        <v>164</v>
      </c>
      <c r="D89" s="40" t="s">
        <v>165</v>
      </c>
      <c r="E89" s="50">
        <v>1</v>
      </c>
      <c r="F89" s="56"/>
      <c r="G89" s="47"/>
      <c r="H89" s="70"/>
    </row>
    <row r="90" spans="1:8" ht="91.5" customHeight="1">
      <c r="A90" s="40">
        <v>2</v>
      </c>
      <c r="B90" s="41" t="s">
        <v>521</v>
      </c>
      <c r="C90" s="41" t="s">
        <v>522</v>
      </c>
      <c r="D90" s="40" t="s">
        <v>165</v>
      </c>
      <c r="E90" s="50">
        <v>1</v>
      </c>
      <c r="F90" s="56"/>
      <c r="G90" s="47"/>
      <c r="H90" s="70"/>
    </row>
    <row r="91" spans="1:8" ht="29.25" customHeight="1">
      <c r="A91" s="61"/>
      <c r="B91" s="194" t="s">
        <v>68</v>
      </c>
      <c r="C91" s="194"/>
      <c r="D91" s="40" t="s">
        <v>795</v>
      </c>
      <c r="E91" s="47"/>
      <c r="F91" s="47"/>
      <c r="G91" s="47"/>
      <c r="H91" s="48"/>
    </row>
    <row r="92" spans="1:8" ht="31.5" customHeight="1">
      <c r="A92" s="61"/>
      <c r="B92" s="194" t="s">
        <v>153</v>
      </c>
      <c r="C92" s="194"/>
      <c r="D92" s="40" t="s">
        <v>795</v>
      </c>
      <c r="E92" s="47"/>
      <c r="F92" s="47"/>
      <c r="G92" s="47"/>
      <c r="H92" s="48"/>
    </row>
    <row r="93" spans="1:8" ht="35.25" customHeight="1">
      <c r="A93" s="61"/>
      <c r="B93" s="194" t="s">
        <v>788</v>
      </c>
      <c r="C93" s="194"/>
      <c r="D93" s="61" t="s">
        <v>795</v>
      </c>
      <c r="E93" s="47"/>
      <c r="F93" s="47"/>
      <c r="G93" s="47"/>
      <c r="H93" s="48"/>
    </row>
    <row r="94" spans="1:8" ht="32.25" customHeight="1">
      <c r="A94" s="182"/>
      <c r="B94" s="188" t="s">
        <v>789</v>
      </c>
      <c r="C94" s="189"/>
      <c r="D94" s="40" t="s">
        <v>795</v>
      </c>
      <c r="E94" s="183"/>
      <c r="F94" s="183"/>
      <c r="G94" s="183"/>
      <c r="H94" s="184"/>
    </row>
  </sheetData>
  <sheetProtection formatCells="0" formatColumns="0" formatRows="0" insertColumns="0" insertRows="0" insertHyperlinks="0" deleteColumns="0" deleteRows="0" sort="0" autoFilter="0" pivotTables="0"/>
  <mergeCells count="23">
    <mergeCell ref="A1:H1"/>
    <mergeCell ref="A3:C3"/>
    <mergeCell ref="A4:C4"/>
    <mergeCell ref="B28:C28"/>
    <mergeCell ref="A29:C29"/>
    <mergeCell ref="B59:C59"/>
    <mergeCell ref="A60:C60"/>
    <mergeCell ref="A61:C61"/>
    <mergeCell ref="B66:C66"/>
    <mergeCell ref="A67:C67"/>
    <mergeCell ref="B78:C78"/>
    <mergeCell ref="B79:C79"/>
    <mergeCell ref="A80:C80"/>
    <mergeCell ref="A81:C81"/>
    <mergeCell ref="B83:C83"/>
    <mergeCell ref="B94:C94"/>
    <mergeCell ref="B92:C92"/>
    <mergeCell ref="B93:C93"/>
    <mergeCell ref="A84:C84"/>
    <mergeCell ref="B86:C86"/>
    <mergeCell ref="B87:C87"/>
    <mergeCell ref="A88:C88"/>
    <mergeCell ref="B91:C91"/>
  </mergeCells>
  <phoneticPr fontId="21" type="noConversion"/>
  <pageMargins left="0.59055118110236227" right="0.59055118110236227" top="0.59055118110236227" bottom="0.47244094488188981" header="0" footer="0"/>
  <pageSetup paperSize="9" fitToHeight="0" orientation="portrait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1">
    <pageSetUpPr fitToPage="1"/>
  </sheetPr>
  <dimension ref="A1:H73"/>
  <sheetViews>
    <sheetView zoomScaleSheetLayoutView="70" workbookViewId="0">
      <pane ySplit="2" topLeftCell="A66" activePane="bottomLeft" state="frozen"/>
      <selection pane="bottomLeft" activeCell="A73" sqref="A73:H73"/>
    </sheetView>
  </sheetViews>
  <sheetFormatPr defaultColWidth="8.875" defaultRowHeight="18.75"/>
  <cols>
    <col min="1" max="1" width="5" style="1" customWidth="1"/>
    <col min="2" max="2" width="12.875" style="2" customWidth="1"/>
    <col min="3" max="3" width="34.625" style="1" customWidth="1"/>
    <col min="4" max="4" width="6" style="1" customWidth="1"/>
    <col min="5" max="5" width="8.375" style="3" customWidth="1"/>
    <col min="6" max="6" width="9.25" style="3" customWidth="1"/>
    <col min="7" max="7" width="7.625" style="3" customWidth="1"/>
    <col min="8" max="8" width="8" style="4" customWidth="1"/>
    <col min="9" max="16384" width="8.875" style="1"/>
  </cols>
  <sheetData>
    <row r="1" spans="1:8" ht="42" customHeight="1">
      <c r="A1" s="218" t="s">
        <v>780</v>
      </c>
      <c r="B1" s="219"/>
      <c r="C1" s="219"/>
      <c r="D1" s="219"/>
      <c r="E1" s="219"/>
      <c r="F1" s="219"/>
      <c r="G1" s="219"/>
      <c r="H1" s="220"/>
    </row>
    <row r="2" spans="1:8" ht="51.6" customHeight="1">
      <c r="A2" s="45" t="s">
        <v>17</v>
      </c>
      <c r="B2" s="45" t="s">
        <v>21</v>
      </c>
      <c r="C2" s="45" t="s">
        <v>791</v>
      </c>
      <c r="D2" s="45" t="s">
        <v>792</v>
      </c>
      <c r="E2" s="7" t="s">
        <v>793</v>
      </c>
      <c r="F2" s="8" t="s">
        <v>22</v>
      </c>
      <c r="G2" s="8" t="s">
        <v>167</v>
      </c>
      <c r="H2" s="9" t="s">
        <v>19</v>
      </c>
    </row>
    <row r="3" spans="1:8" ht="38.25" customHeight="1">
      <c r="A3" s="195" t="s">
        <v>24</v>
      </c>
      <c r="B3" s="196"/>
      <c r="C3" s="197"/>
      <c r="D3" s="52"/>
      <c r="E3" s="14"/>
      <c r="F3" s="14"/>
      <c r="G3" s="14"/>
      <c r="H3" s="48"/>
    </row>
    <row r="4" spans="1:8" ht="35.25" customHeight="1">
      <c r="A4" s="195" t="s">
        <v>25</v>
      </c>
      <c r="B4" s="196"/>
      <c r="C4" s="197"/>
      <c r="D4" s="52"/>
      <c r="E4" s="14"/>
      <c r="F4" s="14"/>
      <c r="G4" s="14"/>
      <c r="H4" s="48"/>
    </row>
    <row r="5" spans="1:8" ht="101.1" customHeight="1">
      <c r="A5" s="40">
        <v>1</v>
      </c>
      <c r="B5" s="58" t="s">
        <v>189</v>
      </c>
      <c r="C5" s="41" t="s">
        <v>564</v>
      </c>
      <c r="D5" s="40" t="s">
        <v>28</v>
      </c>
      <c r="E5" s="56">
        <v>12</v>
      </c>
      <c r="F5" s="50"/>
      <c r="G5" s="42"/>
      <c r="H5" s="51"/>
    </row>
    <row r="6" spans="1:8" ht="101.1" customHeight="1">
      <c r="A6" s="40">
        <v>2</v>
      </c>
      <c r="B6" s="62" t="s">
        <v>31</v>
      </c>
      <c r="C6" s="54" t="s">
        <v>678</v>
      </c>
      <c r="D6" s="40" t="s">
        <v>28</v>
      </c>
      <c r="E6" s="56">
        <v>104</v>
      </c>
      <c r="F6" s="50"/>
      <c r="G6" s="42"/>
      <c r="H6" s="51"/>
    </row>
    <row r="7" spans="1:8" ht="101.1" customHeight="1">
      <c r="A7" s="40">
        <v>3</v>
      </c>
      <c r="B7" s="62" t="s">
        <v>566</v>
      </c>
      <c r="C7" s="54" t="s">
        <v>678</v>
      </c>
      <c r="D7" s="40" t="s">
        <v>28</v>
      </c>
      <c r="E7" s="56">
        <v>22</v>
      </c>
      <c r="F7" s="50"/>
      <c r="G7" s="42"/>
      <c r="H7" s="51"/>
    </row>
    <row r="8" spans="1:8" ht="101.1" customHeight="1">
      <c r="A8" s="40">
        <v>4</v>
      </c>
      <c r="B8" s="40" t="s">
        <v>33</v>
      </c>
      <c r="C8" s="41" t="s">
        <v>679</v>
      </c>
      <c r="D8" s="40" t="s">
        <v>28</v>
      </c>
      <c r="E8" s="56">
        <v>12</v>
      </c>
      <c r="F8" s="50"/>
      <c r="G8" s="42"/>
      <c r="H8" s="51"/>
    </row>
    <row r="9" spans="1:8" ht="101.1" customHeight="1">
      <c r="A9" s="40">
        <v>5</v>
      </c>
      <c r="B9" s="40" t="s">
        <v>33</v>
      </c>
      <c r="C9" s="41" t="s">
        <v>680</v>
      </c>
      <c r="D9" s="40" t="s">
        <v>28</v>
      </c>
      <c r="E9" s="56">
        <v>12</v>
      </c>
      <c r="F9" s="50"/>
      <c r="G9" s="42"/>
      <c r="H9" s="51"/>
    </row>
    <row r="10" spans="1:8" ht="101.1" customHeight="1">
      <c r="A10" s="40">
        <v>6</v>
      </c>
      <c r="B10" s="40" t="s">
        <v>33</v>
      </c>
      <c r="C10" s="41" t="s">
        <v>567</v>
      </c>
      <c r="D10" s="40" t="s">
        <v>28</v>
      </c>
      <c r="E10" s="56">
        <v>12</v>
      </c>
      <c r="F10" s="50"/>
      <c r="G10" s="42"/>
      <c r="H10" s="51"/>
    </row>
    <row r="11" spans="1:8" ht="101.1" customHeight="1">
      <c r="A11" s="40">
        <v>7</v>
      </c>
      <c r="B11" s="40" t="s">
        <v>39</v>
      </c>
      <c r="C11" s="41" t="s">
        <v>568</v>
      </c>
      <c r="D11" s="40" t="s">
        <v>28</v>
      </c>
      <c r="E11" s="42">
        <v>4</v>
      </c>
      <c r="F11" s="50"/>
      <c r="G11" s="42"/>
      <c r="H11" s="51"/>
    </row>
    <row r="12" spans="1:8" ht="84.6" customHeight="1">
      <c r="A12" s="40">
        <v>8</v>
      </c>
      <c r="B12" s="40" t="s">
        <v>41</v>
      </c>
      <c r="C12" s="41" t="s">
        <v>569</v>
      </c>
      <c r="D12" s="40" t="s">
        <v>47</v>
      </c>
      <c r="E12" s="42">
        <v>1</v>
      </c>
      <c r="F12" s="50"/>
      <c r="G12" s="42"/>
      <c r="H12" s="51"/>
    </row>
    <row r="13" spans="1:8" ht="84.6" customHeight="1">
      <c r="A13" s="40">
        <v>9</v>
      </c>
      <c r="B13" s="40" t="s">
        <v>43</v>
      </c>
      <c r="C13" s="41" t="s">
        <v>570</v>
      </c>
      <c r="D13" s="40" t="s">
        <v>47</v>
      </c>
      <c r="E13" s="42">
        <v>5</v>
      </c>
      <c r="F13" s="50"/>
      <c r="G13" s="42"/>
      <c r="H13" s="51"/>
    </row>
    <row r="14" spans="1:8" ht="68.099999999999994" customHeight="1">
      <c r="A14" s="40">
        <v>10</v>
      </c>
      <c r="B14" s="40" t="s">
        <v>64</v>
      </c>
      <c r="C14" s="41" t="s">
        <v>571</v>
      </c>
      <c r="D14" s="40" t="s">
        <v>60</v>
      </c>
      <c r="E14" s="42">
        <v>7</v>
      </c>
      <c r="F14" s="14"/>
      <c r="G14" s="42"/>
      <c r="H14" s="55"/>
    </row>
    <row r="15" spans="1:8" ht="84.6" customHeight="1">
      <c r="A15" s="40">
        <v>11</v>
      </c>
      <c r="B15" s="40" t="s">
        <v>50</v>
      </c>
      <c r="C15" s="41" t="s">
        <v>572</v>
      </c>
      <c r="D15" s="40" t="s">
        <v>52</v>
      </c>
      <c r="E15" s="42">
        <v>4</v>
      </c>
      <c r="F15" s="50"/>
      <c r="G15" s="42"/>
      <c r="H15" s="51"/>
    </row>
    <row r="16" spans="1:8" ht="101.1" customHeight="1">
      <c r="A16" s="40">
        <v>12</v>
      </c>
      <c r="B16" s="62" t="s">
        <v>487</v>
      </c>
      <c r="C16" s="41" t="s">
        <v>681</v>
      </c>
      <c r="D16" s="40" t="s">
        <v>47</v>
      </c>
      <c r="E16" s="42">
        <v>1</v>
      </c>
      <c r="F16" s="50"/>
      <c r="G16" s="42"/>
      <c r="H16" s="51"/>
    </row>
    <row r="17" spans="1:8" ht="101.1" customHeight="1">
      <c r="A17" s="40">
        <v>13</v>
      </c>
      <c r="B17" s="62" t="s">
        <v>635</v>
      </c>
      <c r="C17" s="41" t="s">
        <v>682</v>
      </c>
      <c r="D17" s="40" t="s">
        <v>576</v>
      </c>
      <c r="E17" s="42">
        <v>1</v>
      </c>
      <c r="F17" s="50"/>
      <c r="G17" s="42"/>
      <c r="H17" s="51"/>
    </row>
    <row r="18" spans="1:8" ht="84.6" customHeight="1">
      <c r="A18" s="40">
        <v>14</v>
      </c>
      <c r="B18" s="62" t="s">
        <v>577</v>
      </c>
      <c r="C18" s="41" t="s">
        <v>578</v>
      </c>
      <c r="D18" s="40" t="s">
        <v>52</v>
      </c>
      <c r="E18" s="42">
        <v>23</v>
      </c>
      <c r="F18" s="50"/>
      <c r="G18" s="42"/>
      <c r="H18" s="51"/>
    </row>
    <row r="19" spans="1:8" ht="84.6" customHeight="1">
      <c r="A19" s="40">
        <v>15</v>
      </c>
      <c r="B19" s="62" t="s">
        <v>479</v>
      </c>
      <c r="C19" s="41" t="s">
        <v>579</v>
      </c>
      <c r="D19" s="40" t="s">
        <v>52</v>
      </c>
      <c r="E19" s="42">
        <v>5</v>
      </c>
      <c r="F19" s="50"/>
      <c r="G19" s="42"/>
      <c r="H19" s="51"/>
    </row>
    <row r="20" spans="1:8" ht="84.6" customHeight="1">
      <c r="A20" s="40">
        <v>16</v>
      </c>
      <c r="B20" s="62" t="s">
        <v>481</v>
      </c>
      <c r="C20" s="41" t="s">
        <v>580</v>
      </c>
      <c r="D20" s="40" t="s">
        <v>52</v>
      </c>
      <c r="E20" s="42">
        <v>16</v>
      </c>
      <c r="F20" s="50"/>
      <c r="G20" s="42"/>
      <c r="H20" s="51"/>
    </row>
    <row r="21" spans="1:8" ht="101.1" customHeight="1">
      <c r="A21" s="40">
        <v>17</v>
      </c>
      <c r="B21" s="62" t="s">
        <v>581</v>
      </c>
      <c r="C21" s="54" t="s">
        <v>683</v>
      </c>
      <c r="D21" s="40" t="s">
        <v>28</v>
      </c>
      <c r="E21" s="42">
        <v>1</v>
      </c>
      <c r="F21" s="50"/>
      <c r="G21" s="42"/>
      <c r="H21" s="51"/>
    </row>
    <row r="22" spans="1:8" ht="36.75" customHeight="1">
      <c r="A22" s="40"/>
      <c r="B22" s="194" t="s">
        <v>68</v>
      </c>
      <c r="C22" s="194"/>
      <c r="D22" s="40" t="s">
        <v>795</v>
      </c>
      <c r="E22" s="47"/>
      <c r="F22" s="47"/>
      <c r="G22" s="47"/>
      <c r="H22" s="48"/>
    </row>
    <row r="23" spans="1:8" ht="31.5" customHeight="1">
      <c r="A23" s="195" t="s">
        <v>69</v>
      </c>
      <c r="B23" s="196"/>
      <c r="C23" s="197"/>
      <c r="D23" s="52"/>
      <c r="E23" s="14"/>
      <c r="F23" s="14"/>
      <c r="G23" s="14"/>
      <c r="H23" s="48"/>
    </row>
    <row r="24" spans="1:8" ht="84.6" customHeight="1">
      <c r="A24" s="40">
        <v>1</v>
      </c>
      <c r="B24" s="40" t="s">
        <v>583</v>
      </c>
      <c r="C24" s="41" t="s">
        <v>570</v>
      </c>
      <c r="D24" s="40" t="s">
        <v>47</v>
      </c>
      <c r="E24" s="42">
        <v>1</v>
      </c>
      <c r="F24" s="50"/>
      <c r="G24" s="42"/>
      <c r="H24" s="51"/>
    </row>
    <row r="25" spans="1:8" ht="101.1" customHeight="1">
      <c r="A25" s="40">
        <v>2</v>
      </c>
      <c r="B25" s="40" t="s">
        <v>70</v>
      </c>
      <c r="C25" s="54" t="s">
        <v>585</v>
      </c>
      <c r="D25" s="40" t="s">
        <v>28</v>
      </c>
      <c r="E25" s="42">
        <v>9</v>
      </c>
      <c r="F25" s="50"/>
      <c r="G25" s="42"/>
      <c r="H25" s="51"/>
    </row>
    <row r="26" spans="1:8" ht="84.6" customHeight="1">
      <c r="A26" s="40">
        <v>3</v>
      </c>
      <c r="B26" s="62" t="s">
        <v>477</v>
      </c>
      <c r="C26" s="41" t="s">
        <v>586</v>
      </c>
      <c r="D26" s="40" t="s">
        <v>52</v>
      </c>
      <c r="E26" s="42">
        <v>4</v>
      </c>
      <c r="F26" s="50"/>
      <c r="G26" s="42"/>
      <c r="H26" s="51"/>
    </row>
    <row r="27" spans="1:8" ht="84.6" customHeight="1">
      <c r="A27" s="40">
        <v>4</v>
      </c>
      <c r="B27" s="40" t="s">
        <v>75</v>
      </c>
      <c r="C27" s="41" t="s">
        <v>587</v>
      </c>
      <c r="D27" s="40" t="s">
        <v>28</v>
      </c>
      <c r="E27" s="42">
        <v>6</v>
      </c>
      <c r="F27" s="50"/>
      <c r="G27" s="42"/>
      <c r="H27" s="51"/>
    </row>
    <row r="28" spans="1:8" ht="84.6" customHeight="1">
      <c r="A28" s="40">
        <v>5</v>
      </c>
      <c r="B28" s="40" t="s">
        <v>588</v>
      </c>
      <c r="C28" s="41" t="s">
        <v>589</v>
      </c>
      <c r="D28" s="40" t="s">
        <v>28</v>
      </c>
      <c r="E28" s="42">
        <v>1</v>
      </c>
      <c r="F28" s="50"/>
      <c r="G28" s="42"/>
      <c r="H28" s="51"/>
    </row>
    <row r="29" spans="1:8" ht="84.6" customHeight="1">
      <c r="A29" s="40">
        <v>6</v>
      </c>
      <c r="B29" s="40" t="s">
        <v>590</v>
      </c>
      <c r="C29" s="41" t="s">
        <v>591</v>
      </c>
      <c r="D29" s="40" t="s">
        <v>28</v>
      </c>
      <c r="E29" s="42">
        <v>1</v>
      </c>
      <c r="F29" s="50"/>
      <c r="G29" s="42"/>
      <c r="H29" s="51"/>
    </row>
    <row r="30" spans="1:8" ht="84.6" customHeight="1">
      <c r="A30" s="40">
        <v>7</v>
      </c>
      <c r="B30" s="40" t="s">
        <v>590</v>
      </c>
      <c r="C30" s="41" t="s">
        <v>592</v>
      </c>
      <c r="D30" s="40" t="s">
        <v>28</v>
      </c>
      <c r="E30" s="42">
        <v>1</v>
      </c>
      <c r="F30" s="50"/>
      <c r="G30" s="42"/>
      <c r="H30" s="51"/>
    </row>
    <row r="31" spans="1:8" ht="84.6" customHeight="1">
      <c r="A31" s="40">
        <v>8</v>
      </c>
      <c r="B31" s="40" t="s">
        <v>590</v>
      </c>
      <c r="C31" s="41" t="s">
        <v>593</v>
      </c>
      <c r="D31" s="40" t="s">
        <v>28</v>
      </c>
      <c r="E31" s="42">
        <v>1</v>
      </c>
      <c r="F31" s="50"/>
      <c r="G31" s="42"/>
      <c r="H31" s="51"/>
    </row>
    <row r="32" spans="1:8" ht="84.6" customHeight="1">
      <c r="A32" s="40">
        <v>9</v>
      </c>
      <c r="B32" s="40" t="s">
        <v>82</v>
      </c>
      <c r="C32" s="41" t="s">
        <v>654</v>
      </c>
      <c r="D32" s="40" t="s">
        <v>47</v>
      </c>
      <c r="E32" s="50">
        <v>4</v>
      </c>
      <c r="F32" s="50"/>
      <c r="G32" s="42"/>
      <c r="H32" s="51"/>
    </row>
    <row r="33" spans="1:8" ht="101.1" customHeight="1">
      <c r="A33" s="40">
        <v>10</v>
      </c>
      <c r="B33" s="40" t="s">
        <v>595</v>
      </c>
      <c r="C33" s="41" t="s">
        <v>684</v>
      </c>
      <c r="D33" s="40" t="s">
        <v>47</v>
      </c>
      <c r="E33" s="50">
        <v>1</v>
      </c>
      <c r="F33" s="50"/>
      <c r="G33" s="42"/>
      <c r="H33" s="51"/>
    </row>
    <row r="34" spans="1:8" ht="68.099999999999994" customHeight="1">
      <c r="A34" s="40">
        <v>11</v>
      </c>
      <c r="B34" s="40" t="s">
        <v>88</v>
      </c>
      <c r="C34" s="41" t="s">
        <v>597</v>
      </c>
      <c r="D34" s="40" t="s">
        <v>47</v>
      </c>
      <c r="E34" s="50">
        <v>1</v>
      </c>
      <c r="F34" s="50"/>
      <c r="G34" s="42"/>
      <c r="H34" s="51"/>
    </row>
    <row r="35" spans="1:8" ht="84.6" customHeight="1">
      <c r="A35" s="40">
        <v>12</v>
      </c>
      <c r="B35" s="40" t="s">
        <v>90</v>
      </c>
      <c r="C35" s="41" t="s">
        <v>685</v>
      </c>
      <c r="D35" s="40" t="s">
        <v>92</v>
      </c>
      <c r="E35" s="50">
        <v>1</v>
      </c>
      <c r="F35" s="50"/>
      <c r="G35" s="42"/>
      <c r="H35" s="51"/>
    </row>
    <row r="36" spans="1:8" ht="51.6" customHeight="1">
      <c r="A36" s="40">
        <v>13</v>
      </c>
      <c r="B36" s="40" t="s">
        <v>429</v>
      </c>
      <c r="C36" s="41" t="s">
        <v>601</v>
      </c>
      <c r="D36" s="40" t="s">
        <v>95</v>
      </c>
      <c r="E36" s="56">
        <f>9.5*8.5*0.9</f>
        <v>72.674999999999997</v>
      </c>
      <c r="F36" s="50"/>
      <c r="G36" s="42"/>
      <c r="H36" s="51"/>
    </row>
    <row r="37" spans="1:8" ht="51.6" customHeight="1">
      <c r="A37" s="40">
        <v>14</v>
      </c>
      <c r="B37" s="40" t="s">
        <v>97</v>
      </c>
      <c r="C37" s="41" t="s">
        <v>602</v>
      </c>
      <c r="D37" s="40" t="s">
        <v>99</v>
      </c>
      <c r="E37" s="63">
        <f>9*6</f>
        <v>54</v>
      </c>
      <c r="F37" s="14"/>
      <c r="G37" s="14"/>
      <c r="H37" s="55"/>
    </row>
    <row r="38" spans="1:8" ht="51.6" customHeight="1">
      <c r="A38" s="40">
        <v>15</v>
      </c>
      <c r="B38" s="40" t="s">
        <v>603</v>
      </c>
      <c r="C38" s="41" t="s">
        <v>602</v>
      </c>
      <c r="D38" s="40" t="s">
        <v>99</v>
      </c>
      <c r="E38" s="56">
        <v>591</v>
      </c>
      <c r="F38" s="14"/>
      <c r="G38" s="14"/>
      <c r="H38" s="55"/>
    </row>
    <row r="39" spans="1:8" ht="84.6" customHeight="1">
      <c r="A39" s="40">
        <v>16</v>
      </c>
      <c r="B39" s="40" t="s">
        <v>107</v>
      </c>
      <c r="C39" s="41" t="s">
        <v>667</v>
      </c>
      <c r="D39" s="40" t="s">
        <v>28</v>
      </c>
      <c r="E39" s="50">
        <v>1</v>
      </c>
      <c r="F39" s="50"/>
      <c r="G39" s="42"/>
      <c r="H39" s="51"/>
    </row>
    <row r="40" spans="1:8" ht="68.099999999999994" customHeight="1">
      <c r="A40" s="40">
        <v>17</v>
      </c>
      <c r="B40" s="62" t="s">
        <v>122</v>
      </c>
      <c r="C40" s="54" t="s">
        <v>605</v>
      </c>
      <c r="D40" s="40" t="s">
        <v>28</v>
      </c>
      <c r="E40" s="42">
        <v>1</v>
      </c>
      <c r="F40" s="50"/>
      <c r="G40" s="42"/>
      <c r="H40" s="51"/>
    </row>
    <row r="41" spans="1:8" ht="35.25" customHeight="1">
      <c r="A41" s="40"/>
      <c r="B41" s="194" t="s">
        <v>68</v>
      </c>
      <c r="C41" s="194"/>
      <c r="D41" s="40" t="s">
        <v>795</v>
      </c>
      <c r="E41" s="14"/>
      <c r="F41" s="14"/>
      <c r="G41" s="14"/>
      <c r="H41" s="48"/>
    </row>
    <row r="42" spans="1:8" ht="41.25" customHeight="1">
      <c r="A42" s="195" t="s">
        <v>109</v>
      </c>
      <c r="B42" s="196"/>
      <c r="C42" s="197"/>
      <c r="D42" s="52"/>
      <c r="E42" s="14"/>
      <c r="F42" s="14"/>
      <c r="G42" s="14"/>
      <c r="H42" s="48"/>
    </row>
    <row r="43" spans="1:8" ht="36.75" customHeight="1">
      <c r="A43" s="195" t="s">
        <v>110</v>
      </c>
      <c r="B43" s="196"/>
      <c r="C43" s="197"/>
      <c r="D43" s="52"/>
      <c r="E43" s="14"/>
      <c r="F43" s="14"/>
      <c r="G43" s="14"/>
      <c r="H43" s="48"/>
    </row>
    <row r="44" spans="1:8" ht="51.6" customHeight="1">
      <c r="A44" s="40">
        <v>1</v>
      </c>
      <c r="B44" s="58" t="s">
        <v>118</v>
      </c>
      <c r="C44" s="41" t="s">
        <v>606</v>
      </c>
      <c r="D44" s="58" t="s">
        <v>47</v>
      </c>
      <c r="E44" s="42">
        <v>1</v>
      </c>
      <c r="F44" s="50"/>
      <c r="G44" s="42"/>
      <c r="H44" s="51"/>
    </row>
    <row r="45" spans="1:8" ht="68.099999999999994" customHeight="1">
      <c r="A45" s="40">
        <v>2</v>
      </c>
      <c r="B45" s="58" t="s">
        <v>126</v>
      </c>
      <c r="C45" s="41" t="s">
        <v>607</v>
      </c>
      <c r="D45" s="40" t="s">
        <v>52</v>
      </c>
      <c r="E45" s="50">
        <v>4</v>
      </c>
      <c r="F45" s="50"/>
      <c r="G45" s="42"/>
      <c r="H45" s="51"/>
    </row>
    <row r="46" spans="1:8" ht="39.75" customHeight="1">
      <c r="A46" s="40"/>
      <c r="B46" s="194" t="s">
        <v>68</v>
      </c>
      <c r="C46" s="194"/>
      <c r="D46" s="40" t="s">
        <v>795</v>
      </c>
      <c r="E46" s="14"/>
      <c r="F46" s="14"/>
      <c r="G46" s="14"/>
      <c r="H46" s="48"/>
    </row>
    <row r="47" spans="1:8" ht="36" customHeight="1">
      <c r="A47" s="195" t="s">
        <v>608</v>
      </c>
      <c r="B47" s="196"/>
      <c r="C47" s="197"/>
      <c r="D47" s="52"/>
      <c r="E47" s="14"/>
      <c r="F47" s="14"/>
      <c r="G47" s="14"/>
      <c r="H47" s="48"/>
    </row>
    <row r="48" spans="1:8" ht="84.6" customHeight="1">
      <c r="A48" s="40">
        <v>1</v>
      </c>
      <c r="B48" s="40" t="s">
        <v>609</v>
      </c>
      <c r="C48" s="41" t="s">
        <v>610</v>
      </c>
      <c r="D48" s="40" t="s">
        <v>28</v>
      </c>
      <c r="E48" s="42">
        <v>1</v>
      </c>
      <c r="F48" s="50"/>
      <c r="G48" s="42"/>
      <c r="H48" s="51"/>
    </row>
    <row r="49" spans="1:8" ht="101.1" customHeight="1">
      <c r="A49" s="40">
        <v>2</v>
      </c>
      <c r="B49" s="40" t="s">
        <v>129</v>
      </c>
      <c r="C49" s="41" t="s">
        <v>611</v>
      </c>
      <c r="D49" s="40" t="s">
        <v>28</v>
      </c>
      <c r="E49" s="42">
        <v>5</v>
      </c>
      <c r="F49" s="50"/>
      <c r="G49" s="42"/>
      <c r="H49" s="51"/>
    </row>
    <row r="50" spans="1:8" ht="84.6" customHeight="1">
      <c r="A50" s="40">
        <v>3</v>
      </c>
      <c r="B50" s="62" t="s">
        <v>232</v>
      </c>
      <c r="C50" s="41" t="s">
        <v>610</v>
      </c>
      <c r="D50" s="40" t="s">
        <v>28</v>
      </c>
      <c r="E50" s="42">
        <v>1</v>
      </c>
      <c r="F50" s="50"/>
      <c r="G50" s="42"/>
      <c r="H50" s="51"/>
    </row>
    <row r="51" spans="1:8" ht="68.099999999999994" customHeight="1">
      <c r="A51" s="40">
        <v>4</v>
      </c>
      <c r="B51" s="40" t="s">
        <v>132</v>
      </c>
      <c r="C51" s="41" t="s">
        <v>612</v>
      </c>
      <c r="D51" s="40" t="s">
        <v>47</v>
      </c>
      <c r="E51" s="50">
        <v>2</v>
      </c>
      <c r="F51" s="50"/>
      <c r="G51" s="42"/>
      <c r="H51" s="51"/>
    </row>
    <row r="52" spans="1:8" ht="101.1" customHeight="1">
      <c r="A52" s="40">
        <v>5</v>
      </c>
      <c r="B52" s="40" t="s">
        <v>134</v>
      </c>
      <c r="C52" s="41" t="s">
        <v>613</v>
      </c>
      <c r="D52" s="40" t="s">
        <v>47</v>
      </c>
      <c r="E52" s="42">
        <v>3</v>
      </c>
      <c r="F52" s="50"/>
      <c r="G52" s="42"/>
      <c r="H52" s="51"/>
    </row>
    <row r="53" spans="1:8" ht="117.6" customHeight="1">
      <c r="A53" s="40">
        <v>6</v>
      </c>
      <c r="B53" s="40" t="s">
        <v>136</v>
      </c>
      <c r="C53" s="41" t="s">
        <v>686</v>
      </c>
      <c r="D53" s="40" t="s">
        <v>47</v>
      </c>
      <c r="E53" s="42">
        <v>1</v>
      </c>
      <c r="F53" s="50"/>
      <c r="G53" s="42"/>
      <c r="H53" s="51"/>
    </row>
    <row r="54" spans="1:8" ht="101.1" customHeight="1">
      <c r="A54" s="40">
        <v>7</v>
      </c>
      <c r="B54" s="40" t="s">
        <v>138</v>
      </c>
      <c r="C54" s="54" t="s">
        <v>687</v>
      </c>
      <c r="D54" s="40" t="s">
        <v>47</v>
      </c>
      <c r="E54" s="50">
        <v>3</v>
      </c>
      <c r="F54" s="50"/>
      <c r="G54" s="42"/>
      <c r="H54" s="51"/>
    </row>
    <row r="55" spans="1:8" ht="117.6" customHeight="1">
      <c r="A55" s="40">
        <v>8</v>
      </c>
      <c r="B55" s="40" t="s">
        <v>140</v>
      </c>
      <c r="C55" s="41" t="s">
        <v>688</v>
      </c>
      <c r="D55" s="40" t="s">
        <v>28</v>
      </c>
      <c r="E55" s="50">
        <v>1</v>
      </c>
      <c r="F55" s="50"/>
      <c r="G55" s="42"/>
      <c r="H55" s="51"/>
    </row>
    <row r="56" spans="1:8" ht="101.1" customHeight="1">
      <c r="A56" s="40">
        <v>9</v>
      </c>
      <c r="B56" s="40" t="s">
        <v>617</v>
      </c>
      <c r="C56" s="41" t="s">
        <v>689</v>
      </c>
      <c r="D56" s="40" t="s">
        <v>47</v>
      </c>
      <c r="E56" s="50">
        <v>1</v>
      </c>
      <c r="F56" s="50"/>
      <c r="G56" s="42"/>
      <c r="H56" s="51"/>
    </row>
    <row r="57" spans="1:8" ht="44.25" customHeight="1">
      <c r="A57" s="40">
        <v>10</v>
      </c>
      <c r="B57" s="40" t="s">
        <v>619</v>
      </c>
      <c r="C57" s="41" t="s">
        <v>800</v>
      </c>
      <c r="D57" s="40" t="s">
        <v>801</v>
      </c>
      <c r="E57" s="42">
        <v>2000</v>
      </c>
      <c r="F57" s="50"/>
      <c r="G57" s="42"/>
      <c r="H57" s="55"/>
    </row>
    <row r="58" spans="1:8" ht="31.5" customHeight="1">
      <c r="A58" s="40"/>
      <c r="B58" s="194" t="s">
        <v>68</v>
      </c>
      <c r="C58" s="194"/>
      <c r="D58" s="40" t="s">
        <v>795</v>
      </c>
      <c r="E58" s="14"/>
      <c r="F58" s="14"/>
      <c r="G58" s="42"/>
      <c r="H58" s="48"/>
    </row>
    <row r="59" spans="1:8" ht="33" customHeight="1">
      <c r="A59" s="40"/>
      <c r="B59" s="194" t="s">
        <v>153</v>
      </c>
      <c r="C59" s="194"/>
      <c r="D59" s="40" t="s">
        <v>795</v>
      </c>
      <c r="E59" s="42"/>
      <c r="F59" s="42"/>
      <c r="G59" s="42"/>
      <c r="H59" s="48"/>
    </row>
    <row r="60" spans="1:8" ht="30.75" customHeight="1">
      <c r="A60" s="198" t="s">
        <v>154</v>
      </c>
      <c r="B60" s="199"/>
      <c r="C60" s="200"/>
      <c r="D60" s="59"/>
      <c r="E60" s="14"/>
      <c r="F60" s="14"/>
      <c r="G60" s="14"/>
      <c r="H60" s="48"/>
    </row>
    <row r="61" spans="1:8" ht="33.75" customHeight="1">
      <c r="A61" s="195" t="s">
        <v>155</v>
      </c>
      <c r="B61" s="196"/>
      <c r="C61" s="197"/>
      <c r="D61" s="52"/>
      <c r="E61" s="14"/>
      <c r="F61" s="14"/>
      <c r="G61" s="14"/>
      <c r="H61" s="48"/>
    </row>
    <row r="62" spans="1:8" ht="51" customHeight="1">
      <c r="A62" s="40">
        <v>1</v>
      </c>
      <c r="B62" s="40" t="s">
        <v>156</v>
      </c>
      <c r="C62" s="41" t="s">
        <v>157</v>
      </c>
      <c r="D62" s="40" t="s">
        <v>158</v>
      </c>
      <c r="E62" s="56">
        <f>591*365/1000</f>
        <v>215.715</v>
      </c>
      <c r="F62" s="14"/>
      <c r="G62" s="42"/>
      <c r="H62" s="55"/>
    </row>
    <row r="63" spans="1:8" ht="28.5" customHeight="1">
      <c r="A63" s="61"/>
      <c r="B63" s="194" t="s">
        <v>68</v>
      </c>
      <c r="C63" s="194"/>
      <c r="D63" s="40" t="s">
        <v>795</v>
      </c>
      <c r="E63" s="14"/>
      <c r="F63" s="14"/>
      <c r="G63" s="14"/>
      <c r="H63" s="48"/>
    </row>
    <row r="64" spans="1:8" ht="36.75" customHeight="1">
      <c r="A64" s="195" t="s">
        <v>159</v>
      </c>
      <c r="B64" s="196"/>
      <c r="C64" s="197"/>
      <c r="D64" s="52"/>
      <c r="E64" s="14"/>
      <c r="F64" s="14"/>
      <c r="G64" s="14"/>
      <c r="H64" s="48"/>
    </row>
    <row r="65" spans="1:8" ht="35.1" customHeight="1">
      <c r="A65" s="40">
        <v>1</v>
      </c>
      <c r="B65" s="40" t="s">
        <v>160</v>
      </c>
      <c r="C65" s="41" t="s">
        <v>161</v>
      </c>
      <c r="D65" s="40" t="s">
        <v>158</v>
      </c>
      <c r="E65" s="56">
        <f>0.591*12</f>
        <v>7.0919999999999996</v>
      </c>
      <c r="F65" s="14"/>
      <c r="G65" s="42"/>
      <c r="H65" s="55"/>
    </row>
    <row r="66" spans="1:8" ht="28.5" customHeight="1">
      <c r="A66" s="61"/>
      <c r="B66" s="194" t="s">
        <v>68</v>
      </c>
      <c r="C66" s="194"/>
      <c r="D66" s="40" t="s">
        <v>795</v>
      </c>
      <c r="E66" s="14"/>
      <c r="F66" s="14"/>
      <c r="G66" s="14"/>
      <c r="H66" s="48"/>
    </row>
    <row r="67" spans="1:8" ht="32.25" customHeight="1">
      <c r="A67" s="61"/>
      <c r="B67" s="194" t="s">
        <v>153</v>
      </c>
      <c r="C67" s="194"/>
      <c r="D67" s="40" t="s">
        <v>795</v>
      </c>
      <c r="E67" s="14"/>
      <c r="F67" s="14"/>
      <c r="G67" s="14"/>
      <c r="H67" s="48"/>
    </row>
    <row r="68" spans="1:8" ht="33" customHeight="1">
      <c r="A68" s="195" t="s">
        <v>162</v>
      </c>
      <c r="B68" s="196"/>
      <c r="C68" s="197"/>
      <c r="D68" s="52"/>
      <c r="E68" s="14"/>
      <c r="F68" s="14"/>
      <c r="G68" s="14"/>
      <c r="H68" s="48"/>
    </row>
    <row r="69" spans="1:8" ht="51.6" customHeight="1">
      <c r="A69" s="40">
        <v>1</v>
      </c>
      <c r="B69" s="40" t="s">
        <v>408</v>
      </c>
      <c r="C69" s="41" t="s">
        <v>164</v>
      </c>
      <c r="D69" s="40" t="s">
        <v>165</v>
      </c>
      <c r="E69" s="14">
        <v>1</v>
      </c>
      <c r="F69" s="50"/>
      <c r="G69" s="42"/>
      <c r="H69" s="51"/>
    </row>
    <row r="70" spans="1:8" ht="30" customHeight="1">
      <c r="A70" s="61"/>
      <c r="B70" s="194" t="s">
        <v>68</v>
      </c>
      <c r="C70" s="194"/>
      <c r="D70" s="40" t="s">
        <v>795</v>
      </c>
      <c r="E70" s="14"/>
      <c r="F70" s="14"/>
      <c r="G70" s="14"/>
      <c r="H70" s="48"/>
    </row>
    <row r="71" spans="1:8" ht="30" customHeight="1">
      <c r="A71" s="61"/>
      <c r="B71" s="194" t="s">
        <v>153</v>
      </c>
      <c r="C71" s="194"/>
      <c r="D71" s="40" t="s">
        <v>795</v>
      </c>
      <c r="E71" s="14"/>
      <c r="F71" s="14"/>
      <c r="G71" s="14"/>
      <c r="H71" s="48"/>
    </row>
    <row r="72" spans="1:8" ht="30" customHeight="1">
      <c r="A72" s="61"/>
      <c r="B72" s="194" t="s">
        <v>788</v>
      </c>
      <c r="C72" s="194"/>
      <c r="D72" s="40" t="s">
        <v>795</v>
      </c>
      <c r="E72" s="14"/>
      <c r="F72" s="14"/>
      <c r="G72" s="14"/>
      <c r="H72" s="48"/>
    </row>
    <row r="73" spans="1:8" ht="32.25" customHeight="1">
      <c r="A73" s="182"/>
      <c r="B73" s="188" t="s">
        <v>789</v>
      </c>
      <c r="C73" s="189"/>
      <c r="D73" s="40" t="s">
        <v>795</v>
      </c>
      <c r="E73" s="183"/>
      <c r="F73" s="183"/>
      <c r="G73" s="183"/>
      <c r="H73" s="184"/>
    </row>
  </sheetData>
  <sheetProtection formatCells="0" formatColumns="0" formatRows="0" insertColumns="0" insertRows="0" insertHyperlinks="0" deleteColumns="0" deleteRows="0" sort="0" autoFilter="0" pivotTables="0"/>
  <mergeCells count="23">
    <mergeCell ref="A1:H1"/>
    <mergeCell ref="A3:C3"/>
    <mergeCell ref="A4:C4"/>
    <mergeCell ref="B22:C22"/>
    <mergeCell ref="A23:C23"/>
    <mergeCell ref="B41:C41"/>
    <mergeCell ref="A42:C42"/>
    <mergeCell ref="A43:C43"/>
    <mergeCell ref="B46:C46"/>
    <mergeCell ref="A47:C47"/>
    <mergeCell ref="B58:C58"/>
    <mergeCell ref="B59:C59"/>
    <mergeCell ref="A60:C60"/>
    <mergeCell ref="A61:C61"/>
    <mergeCell ref="B63:C63"/>
    <mergeCell ref="B73:C73"/>
    <mergeCell ref="B71:C71"/>
    <mergeCell ref="B72:C72"/>
    <mergeCell ref="A64:C64"/>
    <mergeCell ref="B66:C66"/>
    <mergeCell ref="B67:C67"/>
    <mergeCell ref="A68:C68"/>
    <mergeCell ref="B70:C70"/>
  </mergeCells>
  <phoneticPr fontId="21" type="noConversion"/>
  <pageMargins left="0.59055118110236227" right="0.59055118110236227" top="0.59055118110236227" bottom="0.47244094488188981" header="0" footer="0"/>
  <pageSetup paperSize="9" fitToHeight="0" orientation="portrait" r:id="rId1"/>
  <headerFooter scaleWithDoc="0" alignWithMargins="0"/>
  <rowBreaks count="1" manualBreakCount="1">
    <brk id="52" max="1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3">
    <pageSetUpPr fitToPage="1"/>
  </sheetPr>
  <dimension ref="A1:H71"/>
  <sheetViews>
    <sheetView zoomScaleSheetLayoutView="70" workbookViewId="0">
      <pane ySplit="2" topLeftCell="A15" activePane="bottomLeft" state="frozen"/>
      <selection pane="bottomLeft" activeCell="A71" sqref="A71:H71"/>
    </sheetView>
  </sheetViews>
  <sheetFormatPr defaultColWidth="8.875" defaultRowHeight="18.75"/>
  <cols>
    <col min="1" max="1" width="6.625" style="1" customWidth="1"/>
    <col min="2" max="2" width="12.125" style="2" customWidth="1"/>
    <col min="3" max="3" width="34.5" style="1" customWidth="1"/>
    <col min="4" max="4" width="5.75" style="1" customWidth="1"/>
    <col min="5" max="5" width="8.375" style="3" customWidth="1"/>
    <col min="6" max="6" width="9.125" style="3" customWidth="1"/>
    <col min="7" max="7" width="9.5" style="3" customWidth="1"/>
    <col min="8" max="8" width="7" style="4" customWidth="1"/>
    <col min="9" max="16384" width="8.875" style="1"/>
  </cols>
  <sheetData>
    <row r="1" spans="1:8" ht="42" customHeight="1">
      <c r="A1" s="218" t="s">
        <v>781</v>
      </c>
      <c r="B1" s="219"/>
      <c r="C1" s="219"/>
      <c r="D1" s="219"/>
      <c r="E1" s="219"/>
      <c r="F1" s="219"/>
      <c r="G1" s="219"/>
      <c r="H1" s="220"/>
    </row>
    <row r="2" spans="1:8" ht="40.5" customHeight="1">
      <c r="A2" s="45" t="s">
        <v>17</v>
      </c>
      <c r="B2" s="45" t="s">
        <v>21</v>
      </c>
      <c r="C2" s="45" t="s">
        <v>791</v>
      </c>
      <c r="D2" s="45" t="s">
        <v>792</v>
      </c>
      <c r="E2" s="7" t="s">
        <v>793</v>
      </c>
      <c r="F2" s="8" t="s">
        <v>22</v>
      </c>
      <c r="G2" s="8" t="s">
        <v>167</v>
      </c>
      <c r="H2" s="9" t="s">
        <v>19</v>
      </c>
    </row>
    <row r="3" spans="1:8" ht="36" customHeight="1">
      <c r="A3" s="195" t="s">
        <v>24</v>
      </c>
      <c r="B3" s="196"/>
      <c r="C3" s="197"/>
      <c r="D3" s="52"/>
      <c r="E3" s="47"/>
      <c r="F3" s="47"/>
      <c r="G3" s="47"/>
      <c r="H3" s="48"/>
    </row>
    <row r="4" spans="1:8" ht="43.5" customHeight="1">
      <c r="A4" s="195" t="s">
        <v>25</v>
      </c>
      <c r="B4" s="196"/>
      <c r="C4" s="197"/>
      <c r="D4" s="52"/>
      <c r="E4" s="47"/>
      <c r="F4" s="47"/>
      <c r="G4" s="47"/>
      <c r="H4" s="48"/>
    </row>
    <row r="5" spans="1:8" ht="101.1" customHeight="1">
      <c r="A5" s="40">
        <v>1</v>
      </c>
      <c r="B5" s="58" t="s">
        <v>189</v>
      </c>
      <c r="C5" s="41" t="s">
        <v>690</v>
      </c>
      <c r="D5" s="40" t="s">
        <v>28</v>
      </c>
      <c r="E5" s="42">
        <v>14</v>
      </c>
      <c r="F5" s="50"/>
      <c r="G5" s="42"/>
      <c r="H5" s="51"/>
    </row>
    <row r="6" spans="1:8" ht="101.1" customHeight="1">
      <c r="A6" s="40">
        <v>2</v>
      </c>
      <c r="B6" s="62" t="s">
        <v>31</v>
      </c>
      <c r="C6" s="41" t="s">
        <v>565</v>
      </c>
      <c r="D6" s="40" t="s">
        <v>28</v>
      </c>
      <c r="E6" s="42">
        <v>74</v>
      </c>
      <c r="F6" s="50"/>
      <c r="G6" s="42"/>
      <c r="H6" s="51"/>
    </row>
    <row r="7" spans="1:8" ht="101.1" customHeight="1">
      <c r="A7" s="40">
        <v>3</v>
      </c>
      <c r="B7" s="62" t="s">
        <v>566</v>
      </c>
      <c r="C7" s="41" t="s">
        <v>565</v>
      </c>
      <c r="D7" s="40" t="s">
        <v>28</v>
      </c>
      <c r="E7" s="42">
        <v>22</v>
      </c>
      <c r="F7" s="50"/>
      <c r="G7" s="42"/>
      <c r="H7" s="51"/>
    </row>
    <row r="8" spans="1:8" ht="101.1" customHeight="1">
      <c r="A8" s="40">
        <v>4</v>
      </c>
      <c r="B8" s="40" t="s">
        <v>33</v>
      </c>
      <c r="C8" s="41" t="s">
        <v>679</v>
      </c>
      <c r="D8" s="40" t="s">
        <v>28</v>
      </c>
      <c r="E8" s="42">
        <v>40</v>
      </c>
      <c r="F8" s="50"/>
      <c r="G8" s="42"/>
      <c r="H8" s="51"/>
    </row>
    <row r="9" spans="1:8" ht="101.1" customHeight="1">
      <c r="A9" s="40">
        <v>5</v>
      </c>
      <c r="B9" s="40" t="s">
        <v>39</v>
      </c>
      <c r="C9" s="41" t="s">
        <v>568</v>
      </c>
      <c r="D9" s="40" t="s">
        <v>28</v>
      </c>
      <c r="E9" s="42">
        <v>8</v>
      </c>
      <c r="F9" s="50"/>
      <c r="G9" s="42"/>
      <c r="H9" s="51"/>
    </row>
    <row r="10" spans="1:8" ht="84.6" customHeight="1">
      <c r="A10" s="40">
        <v>6</v>
      </c>
      <c r="B10" s="40" t="s">
        <v>41</v>
      </c>
      <c r="C10" s="41" t="s">
        <v>691</v>
      </c>
      <c r="D10" s="40" t="s">
        <v>47</v>
      </c>
      <c r="E10" s="42">
        <v>1</v>
      </c>
      <c r="F10" s="50"/>
      <c r="G10" s="42"/>
      <c r="H10" s="51"/>
    </row>
    <row r="11" spans="1:8" ht="84.6" customHeight="1">
      <c r="A11" s="40">
        <v>7</v>
      </c>
      <c r="B11" s="40" t="s">
        <v>43</v>
      </c>
      <c r="C11" s="41" t="s">
        <v>570</v>
      </c>
      <c r="D11" s="40" t="s">
        <v>47</v>
      </c>
      <c r="E11" s="42">
        <v>5</v>
      </c>
      <c r="F11" s="50"/>
      <c r="G11" s="42"/>
      <c r="H11" s="51"/>
    </row>
    <row r="12" spans="1:8" ht="68.099999999999994" customHeight="1">
      <c r="A12" s="40">
        <v>8</v>
      </c>
      <c r="B12" s="40" t="s">
        <v>64</v>
      </c>
      <c r="C12" s="41" t="s">
        <v>571</v>
      </c>
      <c r="D12" s="40" t="s">
        <v>60</v>
      </c>
      <c r="E12" s="42">
        <v>8</v>
      </c>
      <c r="F12" s="40"/>
      <c r="G12" s="42"/>
      <c r="H12" s="41"/>
    </row>
    <row r="13" spans="1:8" ht="84.6" customHeight="1">
      <c r="A13" s="40">
        <v>9</v>
      </c>
      <c r="B13" s="40" t="s">
        <v>50</v>
      </c>
      <c r="C13" s="41" t="s">
        <v>572</v>
      </c>
      <c r="D13" s="40" t="s">
        <v>52</v>
      </c>
      <c r="E13" s="42">
        <v>6</v>
      </c>
      <c r="F13" s="50"/>
      <c r="G13" s="42"/>
      <c r="H13" s="51"/>
    </row>
    <row r="14" spans="1:8" ht="84.6" customHeight="1">
      <c r="A14" s="40">
        <v>10</v>
      </c>
      <c r="B14" s="62" t="s">
        <v>487</v>
      </c>
      <c r="C14" s="41" t="s">
        <v>692</v>
      </c>
      <c r="D14" s="40" t="s">
        <v>47</v>
      </c>
      <c r="E14" s="42">
        <v>1</v>
      </c>
      <c r="F14" s="50"/>
      <c r="G14" s="42"/>
      <c r="H14" s="51"/>
    </row>
    <row r="15" spans="1:8" ht="84.6" customHeight="1">
      <c r="A15" s="40">
        <v>11</v>
      </c>
      <c r="B15" s="62" t="s">
        <v>635</v>
      </c>
      <c r="C15" s="41" t="s">
        <v>636</v>
      </c>
      <c r="D15" s="62" t="s">
        <v>28</v>
      </c>
      <c r="E15" s="42">
        <v>1</v>
      </c>
      <c r="F15" s="50"/>
      <c r="G15" s="42"/>
      <c r="H15" s="51"/>
    </row>
    <row r="16" spans="1:8" ht="68.099999999999994" customHeight="1">
      <c r="A16" s="40">
        <v>12</v>
      </c>
      <c r="B16" s="62" t="s">
        <v>577</v>
      </c>
      <c r="C16" s="41" t="s">
        <v>693</v>
      </c>
      <c r="D16" s="40" t="s">
        <v>52</v>
      </c>
      <c r="E16" s="42">
        <v>54</v>
      </c>
      <c r="F16" s="50"/>
      <c r="G16" s="42"/>
      <c r="H16" s="51"/>
    </row>
    <row r="17" spans="1:8" ht="84.6" customHeight="1">
      <c r="A17" s="40">
        <v>13</v>
      </c>
      <c r="B17" s="62" t="s">
        <v>479</v>
      </c>
      <c r="C17" s="41" t="s">
        <v>579</v>
      </c>
      <c r="D17" s="40" t="s">
        <v>52</v>
      </c>
      <c r="E17" s="42">
        <v>12</v>
      </c>
      <c r="F17" s="50"/>
      <c r="G17" s="42"/>
      <c r="H17" s="51"/>
    </row>
    <row r="18" spans="1:8" ht="84.6" customHeight="1">
      <c r="A18" s="40">
        <v>14</v>
      </c>
      <c r="B18" s="62" t="s">
        <v>481</v>
      </c>
      <c r="C18" s="41" t="s">
        <v>580</v>
      </c>
      <c r="D18" s="40" t="s">
        <v>52</v>
      </c>
      <c r="E18" s="42">
        <v>21</v>
      </c>
      <c r="F18" s="50"/>
      <c r="G18" s="42"/>
      <c r="H18" s="51"/>
    </row>
    <row r="19" spans="1:8" ht="101.1" customHeight="1">
      <c r="A19" s="40">
        <v>15</v>
      </c>
      <c r="B19" s="62" t="s">
        <v>581</v>
      </c>
      <c r="C19" s="54" t="s">
        <v>694</v>
      </c>
      <c r="D19" s="40" t="s">
        <v>28</v>
      </c>
      <c r="E19" s="42">
        <v>1</v>
      </c>
      <c r="F19" s="50"/>
      <c r="G19" s="42"/>
      <c r="H19" s="51"/>
    </row>
    <row r="20" spans="1:8" ht="29.25" customHeight="1">
      <c r="A20" s="40"/>
      <c r="B20" s="194" t="s">
        <v>68</v>
      </c>
      <c r="C20" s="194"/>
      <c r="D20" s="40" t="s">
        <v>795</v>
      </c>
      <c r="E20" s="42"/>
      <c r="F20" s="42"/>
      <c r="G20" s="42"/>
      <c r="H20" s="48"/>
    </row>
    <row r="21" spans="1:8" ht="39" customHeight="1">
      <c r="A21" s="195" t="s">
        <v>69</v>
      </c>
      <c r="B21" s="196"/>
      <c r="C21" s="197"/>
      <c r="D21" s="52"/>
      <c r="E21" s="47"/>
      <c r="F21" s="47"/>
      <c r="G21" s="47"/>
      <c r="H21" s="48"/>
    </row>
    <row r="22" spans="1:8" ht="84.6" customHeight="1">
      <c r="A22" s="40">
        <v>1</v>
      </c>
      <c r="B22" s="40" t="s">
        <v>583</v>
      </c>
      <c r="C22" s="41" t="s">
        <v>570</v>
      </c>
      <c r="D22" s="40" t="s">
        <v>47</v>
      </c>
      <c r="E22" s="42">
        <v>1</v>
      </c>
      <c r="F22" s="50"/>
      <c r="G22" s="42"/>
      <c r="H22" s="51"/>
    </row>
    <row r="23" spans="1:8" ht="101.1" customHeight="1">
      <c r="A23" s="40">
        <v>2</v>
      </c>
      <c r="B23" s="40" t="s">
        <v>70</v>
      </c>
      <c r="C23" s="41" t="s">
        <v>695</v>
      </c>
      <c r="D23" s="40" t="s">
        <v>28</v>
      </c>
      <c r="E23" s="42">
        <v>9</v>
      </c>
      <c r="F23" s="50"/>
      <c r="G23" s="42"/>
      <c r="H23" s="51"/>
    </row>
    <row r="24" spans="1:8" ht="94.5" customHeight="1">
      <c r="A24" s="40">
        <v>3</v>
      </c>
      <c r="B24" s="62" t="s">
        <v>477</v>
      </c>
      <c r="C24" s="41" t="s">
        <v>639</v>
      </c>
      <c r="D24" s="40" t="s">
        <v>52</v>
      </c>
      <c r="E24" s="42">
        <v>4</v>
      </c>
      <c r="F24" s="50"/>
      <c r="G24" s="42"/>
      <c r="H24" s="51"/>
    </row>
    <row r="25" spans="1:8" ht="84.6" customHeight="1">
      <c r="A25" s="40">
        <v>4</v>
      </c>
      <c r="B25" s="40" t="s">
        <v>75</v>
      </c>
      <c r="C25" s="41" t="s">
        <v>587</v>
      </c>
      <c r="D25" s="40" t="s">
        <v>28</v>
      </c>
      <c r="E25" s="42">
        <v>7</v>
      </c>
      <c r="F25" s="50"/>
      <c r="G25" s="42"/>
      <c r="H25" s="51"/>
    </row>
    <row r="26" spans="1:8" ht="84.6" customHeight="1">
      <c r="A26" s="40">
        <v>5</v>
      </c>
      <c r="B26" s="40" t="s">
        <v>588</v>
      </c>
      <c r="C26" s="41" t="s">
        <v>589</v>
      </c>
      <c r="D26" s="40" t="s">
        <v>28</v>
      </c>
      <c r="E26" s="42">
        <v>1</v>
      </c>
      <c r="F26" s="50"/>
      <c r="G26" s="42"/>
      <c r="H26" s="51"/>
    </row>
    <row r="27" spans="1:8" ht="84.6" customHeight="1">
      <c r="A27" s="40">
        <v>6</v>
      </c>
      <c r="B27" s="40" t="s">
        <v>590</v>
      </c>
      <c r="C27" s="41" t="s">
        <v>591</v>
      </c>
      <c r="D27" s="40" t="s">
        <v>28</v>
      </c>
      <c r="E27" s="42">
        <v>1</v>
      </c>
      <c r="F27" s="50"/>
      <c r="G27" s="42"/>
      <c r="H27" s="51"/>
    </row>
    <row r="28" spans="1:8" ht="84.6" customHeight="1">
      <c r="A28" s="40">
        <v>7</v>
      </c>
      <c r="B28" s="40" t="s">
        <v>590</v>
      </c>
      <c r="C28" s="41" t="s">
        <v>592</v>
      </c>
      <c r="D28" s="40" t="s">
        <v>28</v>
      </c>
      <c r="E28" s="42">
        <v>1</v>
      </c>
      <c r="F28" s="50"/>
      <c r="G28" s="42"/>
      <c r="H28" s="51"/>
    </row>
    <row r="29" spans="1:8" ht="84.6" customHeight="1">
      <c r="A29" s="40">
        <v>8</v>
      </c>
      <c r="B29" s="40" t="s">
        <v>590</v>
      </c>
      <c r="C29" s="41" t="s">
        <v>593</v>
      </c>
      <c r="D29" s="40" t="s">
        <v>28</v>
      </c>
      <c r="E29" s="42">
        <v>1</v>
      </c>
      <c r="F29" s="50"/>
      <c r="G29" s="42"/>
      <c r="H29" s="51"/>
    </row>
    <row r="30" spans="1:8" ht="84.6" customHeight="1">
      <c r="A30" s="40">
        <v>9</v>
      </c>
      <c r="B30" s="40" t="s">
        <v>82</v>
      </c>
      <c r="C30" s="41" t="s">
        <v>696</v>
      </c>
      <c r="D30" s="40" t="s">
        <v>47</v>
      </c>
      <c r="E30" s="50">
        <v>4</v>
      </c>
      <c r="F30" s="50"/>
      <c r="G30" s="42"/>
      <c r="H30" s="51"/>
    </row>
    <row r="31" spans="1:8" ht="101.1" customHeight="1">
      <c r="A31" s="40">
        <v>10</v>
      </c>
      <c r="B31" s="40" t="s">
        <v>595</v>
      </c>
      <c r="C31" s="41" t="s">
        <v>697</v>
      </c>
      <c r="D31" s="40" t="s">
        <v>47</v>
      </c>
      <c r="E31" s="50">
        <v>1</v>
      </c>
      <c r="F31" s="50"/>
      <c r="G31" s="42"/>
      <c r="H31" s="51"/>
    </row>
    <row r="32" spans="1:8" ht="68.099999999999994" customHeight="1">
      <c r="A32" s="40">
        <v>11</v>
      </c>
      <c r="B32" s="40" t="s">
        <v>88</v>
      </c>
      <c r="C32" s="41" t="s">
        <v>597</v>
      </c>
      <c r="D32" s="40" t="s">
        <v>47</v>
      </c>
      <c r="E32" s="50">
        <v>1</v>
      </c>
      <c r="F32" s="50"/>
      <c r="G32" s="42"/>
      <c r="H32" s="51"/>
    </row>
    <row r="33" spans="1:8" ht="84.6" customHeight="1">
      <c r="A33" s="40">
        <v>12</v>
      </c>
      <c r="B33" s="40" t="s">
        <v>90</v>
      </c>
      <c r="C33" s="41" t="s">
        <v>600</v>
      </c>
      <c r="D33" s="40" t="s">
        <v>92</v>
      </c>
      <c r="E33" s="50">
        <v>1</v>
      </c>
      <c r="F33" s="50"/>
      <c r="G33" s="42"/>
      <c r="H33" s="51"/>
    </row>
    <row r="34" spans="1:8" ht="51.6" customHeight="1">
      <c r="A34" s="40">
        <v>13</v>
      </c>
      <c r="B34" s="40" t="s">
        <v>429</v>
      </c>
      <c r="C34" s="41" t="s">
        <v>698</v>
      </c>
      <c r="D34" s="40" t="s">
        <v>95</v>
      </c>
      <c r="E34" s="56">
        <f>11*9.5*0.9</f>
        <v>94.05</v>
      </c>
      <c r="F34" s="50"/>
      <c r="G34" s="42"/>
      <c r="H34" s="51"/>
    </row>
    <row r="35" spans="1:8" ht="51.6" customHeight="1">
      <c r="A35" s="40">
        <v>14</v>
      </c>
      <c r="B35" s="40" t="s">
        <v>97</v>
      </c>
      <c r="C35" s="41" t="s">
        <v>602</v>
      </c>
      <c r="D35" s="40" t="s">
        <v>99</v>
      </c>
      <c r="E35" s="56">
        <f>8.95*16+3.33*16</f>
        <v>196.48</v>
      </c>
      <c r="F35" s="47"/>
      <c r="G35" s="42"/>
      <c r="H35" s="57"/>
    </row>
    <row r="36" spans="1:8" ht="51.6" customHeight="1">
      <c r="A36" s="40">
        <v>15</v>
      </c>
      <c r="B36" s="40" t="s">
        <v>603</v>
      </c>
      <c r="C36" s="41" t="s">
        <v>602</v>
      </c>
      <c r="D36" s="40" t="s">
        <v>99</v>
      </c>
      <c r="E36" s="56">
        <f>395*2*2</f>
        <v>1580</v>
      </c>
      <c r="F36" s="47"/>
      <c r="G36" s="42"/>
      <c r="H36" s="57"/>
    </row>
    <row r="37" spans="1:8" ht="84.6" customHeight="1">
      <c r="A37" s="40">
        <v>16</v>
      </c>
      <c r="B37" s="40" t="s">
        <v>107</v>
      </c>
      <c r="C37" s="41" t="s">
        <v>667</v>
      </c>
      <c r="D37" s="40" t="s">
        <v>28</v>
      </c>
      <c r="E37" s="50">
        <v>1</v>
      </c>
      <c r="F37" s="50"/>
      <c r="G37" s="42"/>
      <c r="H37" s="51"/>
    </row>
    <row r="38" spans="1:8" ht="68.099999999999994" customHeight="1">
      <c r="A38" s="40">
        <v>17</v>
      </c>
      <c r="B38" s="62" t="s">
        <v>122</v>
      </c>
      <c r="C38" s="54" t="s">
        <v>605</v>
      </c>
      <c r="D38" s="40" t="s">
        <v>28</v>
      </c>
      <c r="E38" s="42">
        <v>1</v>
      </c>
      <c r="F38" s="40"/>
      <c r="G38" s="42"/>
      <c r="H38" s="41"/>
    </row>
    <row r="39" spans="1:8" ht="37.5" customHeight="1">
      <c r="A39" s="40"/>
      <c r="B39" s="194" t="s">
        <v>68</v>
      </c>
      <c r="C39" s="194"/>
      <c r="D39" s="40" t="s">
        <v>795</v>
      </c>
      <c r="E39" s="47"/>
      <c r="F39" s="47"/>
      <c r="G39" s="47"/>
      <c r="H39" s="48"/>
    </row>
    <row r="40" spans="1:8" ht="33.75" customHeight="1">
      <c r="A40" s="195" t="s">
        <v>109</v>
      </c>
      <c r="B40" s="196"/>
      <c r="C40" s="197"/>
      <c r="D40" s="52"/>
      <c r="E40" s="47"/>
      <c r="F40" s="47"/>
      <c r="G40" s="47"/>
      <c r="H40" s="48"/>
    </row>
    <row r="41" spans="1:8" ht="41.25" customHeight="1">
      <c r="A41" s="195" t="s">
        <v>110</v>
      </c>
      <c r="B41" s="196"/>
      <c r="C41" s="197"/>
      <c r="D41" s="52"/>
      <c r="E41" s="47"/>
      <c r="F41" s="47"/>
      <c r="G41" s="47"/>
      <c r="H41" s="48"/>
    </row>
    <row r="42" spans="1:8" ht="51.6" customHeight="1">
      <c r="A42" s="40">
        <v>1</v>
      </c>
      <c r="B42" s="58" t="s">
        <v>118</v>
      </c>
      <c r="C42" s="41" t="s">
        <v>606</v>
      </c>
      <c r="D42" s="58" t="s">
        <v>47</v>
      </c>
      <c r="E42" s="42">
        <v>1</v>
      </c>
      <c r="F42" s="50"/>
      <c r="G42" s="42"/>
      <c r="H42" s="51"/>
    </row>
    <row r="43" spans="1:8" ht="68.099999999999994" customHeight="1">
      <c r="A43" s="40">
        <v>2</v>
      </c>
      <c r="B43" s="58" t="s">
        <v>126</v>
      </c>
      <c r="C43" s="41" t="s">
        <v>607</v>
      </c>
      <c r="D43" s="40" t="s">
        <v>52</v>
      </c>
      <c r="E43" s="50">
        <v>4</v>
      </c>
      <c r="F43" s="50"/>
      <c r="G43" s="42"/>
      <c r="H43" s="51"/>
    </row>
    <row r="44" spans="1:8" ht="35.25" customHeight="1">
      <c r="A44" s="40"/>
      <c r="B44" s="194" t="s">
        <v>68</v>
      </c>
      <c r="C44" s="194"/>
      <c r="D44" s="40" t="s">
        <v>795</v>
      </c>
      <c r="E44" s="42"/>
      <c r="F44" s="42"/>
      <c r="G44" s="42"/>
      <c r="H44" s="48"/>
    </row>
    <row r="45" spans="1:8" ht="41.25" customHeight="1">
      <c r="A45" s="195" t="s">
        <v>608</v>
      </c>
      <c r="B45" s="196"/>
      <c r="C45" s="197"/>
      <c r="D45" s="52"/>
      <c r="E45" s="47"/>
      <c r="F45" s="47"/>
      <c r="G45" s="47"/>
      <c r="H45" s="48"/>
    </row>
    <row r="46" spans="1:8" ht="84.6" customHeight="1">
      <c r="A46" s="40">
        <v>1</v>
      </c>
      <c r="B46" s="40" t="s">
        <v>609</v>
      </c>
      <c r="C46" s="41" t="s">
        <v>610</v>
      </c>
      <c r="D46" s="40" t="s">
        <v>28</v>
      </c>
      <c r="E46" s="42">
        <v>1</v>
      </c>
      <c r="F46" s="50"/>
      <c r="G46" s="42"/>
      <c r="H46" s="51"/>
    </row>
    <row r="47" spans="1:8" ht="101.1" customHeight="1">
      <c r="A47" s="40">
        <v>2</v>
      </c>
      <c r="B47" s="40" t="s">
        <v>129</v>
      </c>
      <c r="C47" s="41" t="s">
        <v>699</v>
      </c>
      <c r="D47" s="40" t="s">
        <v>28</v>
      </c>
      <c r="E47" s="42">
        <v>6</v>
      </c>
      <c r="F47" s="50"/>
      <c r="G47" s="42"/>
      <c r="H47" s="51"/>
    </row>
    <row r="48" spans="1:8" ht="84.6" customHeight="1">
      <c r="A48" s="40">
        <v>3</v>
      </c>
      <c r="B48" s="62" t="s">
        <v>232</v>
      </c>
      <c r="C48" s="41" t="s">
        <v>610</v>
      </c>
      <c r="D48" s="40" t="s">
        <v>28</v>
      </c>
      <c r="E48" s="42">
        <v>1</v>
      </c>
      <c r="F48" s="50"/>
      <c r="G48" s="42"/>
      <c r="H48" s="51"/>
    </row>
    <row r="49" spans="1:8" ht="68.099999999999994" customHeight="1">
      <c r="A49" s="40">
        <v>4</v>
      </c>
      <c r="B49" s="40" t="s">
        <v>132</v>
      </c>
      <c r="C49" s="41" t="s">
        <v>612</v>
      </c>
      <c r="D49" s="40" t="s">
        <v>47</v>
      </c>
      <c r="E49" s="50">
        <v>2</v>
      </c>
      <c r="F49" s="50"/>
      <c r="G49" s="42"/>
      <c r="H49" s="51"/>
    </row>
    <row r="50" spans="1:8" ht="101.1" customHeight="1">
      <c r="A50" s="40">
        <v>5</v>
      </c>
      <c r="B50" s="40" t="s">
        <v>134</v>
      </c>
      <c r="C50" s="41" t="s">
        <v>613</v>
      </c>
      <c r="D50" s="40" t="s">
        <v>47</v>
      </c>
      <c r="E50" s="42">
        <v>3</v>
      </c>
      <c r="F50" s="50"/>
      <c r="G50" s="42"/>
      <c r="H50" s="51"/>
    </row>
    <row r="51" spans="1:8" ht="117.6" customHeight="1">
      <c r="A51" s="40">
        <v>6</v>
      </c>
      <c r="B51" s="40" t="s">
        <v>136</v>
      </c>
      <c r="C51" s="41" t="s">
        <v>700</v>
      </c>
      <c r="D51" s="40" t="s">
        <v>47</v>
      </c>
      <c r="E51" s="42">
        <v>1</v>
      </c>
      <c r="F51" s="50"/>
      <c r="G51" s="42"/>
      <c r="H51" s="51"/>
    </row>
    <row r="52" spans="1:8" ht="101.1" customHeight="1">
      <c r="A52" s="40">
        <v>7</v>
      </c>
      <c r="B52" s="40" t="s">
        <v>138</v>
      </c>
      <c r="C52" s="54" t="s">
        <v>701</v>
      </c>
      <c r="D52" s="40" t="s">
        <v>47</v>
      </c>
      <c r="E52" s="50">
        <v>3</v>
      </c>
      <c r="F52" s="50"/>
      <c r="G52" s="42"/>
      <c r="H52" s="51"/>
    </row>
    <row r="53" spans="1:8" ht="117.6" customHeight="1">
      <c r="A53" s="40">
        <v>8</v>
      </c>
      <c r="B53" s="40" t="s">
        <v>140</v>
      </c>
      <c r="C53" s="41" t="s">
        <v>616</v>
      </c>
      <c r="D53" s="40" t="s">
        <v>28</v>
      </c>
      <c r="E53" s="50">
        <v>1</v>
      </c>
      <c r="F53" s="50"/>
      <c r="G53" s="42"/>
      <c r="H53" s="51"/>
    </row>
    <row r="54" spans="1:8" ht="101.1" customHeight="1">
      <c r="A54" s="40">
        <v>9</v>
      </c>
      <c r="B54" s="40" t="s">
        <v>617</v>
      </c>
      <c r="C54" s="41" t="s">
        <v>702</v>
      </c>
      <c r="D54" s="40" t="s">
        <v>47</v>
      </c>
      <c r="E54" s="50">
        <v>1</v>
      </c>
      <c r="F54" s="50"/>
      <c r="G54" s="42"/>
      <c r="H54" s="51"/>
    </row>
    <row r="55" spans="1:8" ht="30.75" customHeight="1">
      <c r="A55" s="40">
        <v>10</v>
      </c>
      <c r="B55" s="40" t="s">
        <v>619</v>
      </c>
      <c r="C55" s="41" t="s">
        <v>800</v>
      </c>
      <c r="D55" s="40" t="s">
        <v>801</v>
      </c>
      <c r="E55" s="42">
        <v>2000</v>
      </c>
      <c r="F55" s="50"/>
      <c r="G55" s="42"/>
      <c r="H55" s="51"/>
    </row>
    <row r="56" spans="1:8" ht="30" customHeight="1">
      <c r="A56" s="40"/>
      <c r="B56" s="194" t="s">
        <v>68</v>
      </c>
      <c r="C56" s="194"/>
      <c r="D56" s="40" t="s">
        <v>795</v>
      </c>
      <c r="E56" s="42"/>
      <c r="F56" s="42"/>
      <c r="G56" s="42"/>
      <c r="H56" s="48"/>
    </row>
    <row r="57" spans="1:8" ht="35.25" customHeight="1">
      <c r="A57" s="40"/>
      <c r="B57" s="194" t="s">
        <v>153</v>
      </c>
      <c r="C57" s="194"/>
      <c r="D57" s="40" t="s">
        <v>795</v>
      </c>
      <c r="E57" s="42"/>
      <c r="F57" s="42"/>
      <c r="G57" s="42"/>
      <c r="H57" s="48"/>
    </row>
    <row r="58" spans="1:8" ht="37.5" customHeight="1">
      <c r="A58" s="198" t="s">
        <v>154</v>
      </c>
      <c r="B58" s="199"/>
      <c r="C58" s="200"/>
      <c r="D58" s="59"/>
      <c r="E58" s="47"/>
      <c r="F58" s="47"/>
      <c r="G58" s="47"/>
      <c r="H58" s="48"/>
    </row>
    <row r="59" spans="1:8" ht="32.25" customHeight="1">
      <c r="A59" s="195" t="s">
        <v>155</v>
      </c>
      <c r="B59" s="196"/>
      <c r="C59" s="197"/>
      <c r="D59" s="52"/>
      <c r="E59" s="47"/>
      <c r="F59" s="47"/>
      <c r="G59" s="47"/>
      <c r="H59" s="48"/>
    </row>
    <row r="60" spans="1:8" ht="42.75" customHeight="1">
      <c r="A60" s="40">
        <v>1</v>
      </c>
      <c r="B60" s="40" t="s">
        <v>156</v>
      </c>
      <c r="C60" s="41" t="s">
        <v>157</v>
      </c>
      <c r="D60" s="40" t="s">
        <v>158</v>
      </c>
      <c r="E60" s="56">
        <f>790*2*365/1000</f>
        <v>576.70000000000005</v>
      </c>
      <c r="F60" s="47"/>
      <c r="G60" s="42"/>
      <c r="H60" s="57"/>
    </row>
    <row r="61" spans="1:8" ht="35.25" customHeight="1">
      <c r="A61" s="61"/>
      <c r="B61" s="194" t="s">
        <v>68</v>
      </c>
      <c r="C61" s="194"/>
      <c r="D61" s="40" t="s">
        <v>795</v>
      </c>
      <c r="E61" s="42"/>
      <c r="F61" s="42"/>
      <c r="G61" s="42"/>
      <c r="H61" s="48"/>
    </row>
    <row r="62" spans="1:8" ht="42.75" customHeight="1">
      <c r="A62" s="195" t="s">
        <v>159</v>
      </c>
      <c r="B62" s="196"/>
      <c r="C62" s="197"/>
      <c r="D62" s="52"/>
      <c r="E62" s="47"/>
      <c r="F62" s="47"/>
      <c r="G62" s="47"/>
      <c r="H62" s="48"/>
    </row>
    <row r="63" spans="1:8" ht="35.1" customHeight="1">
      <c r="A63" s="40">
        <v>1</v>
      </c>
      <c r="B63" s="40" t="s">
        <v>160</v>
      </c>
      <c r="C63" s="41" t="s">
        <v>161</v>
      </c>
      <c r="D63" s="40" t="s">
        <v>158</v>
      </c>
      <c r="E63" s="56">
        <f>790*2*12/1000</f>
        <v>18.96</v>
      </c>
      <c r="F63" s="47"/>
      <c r="G63" s="42"/>
      <c r="H63" s="57"/>
    </row>
    <row r="64" spans="1:8" ht="29.25" customHeight="1">
      <c r="A64" s="61"/>
      <c r="B64" s="194" t="s">
        <v>68</v>
      </c>
      <c r="C64" s="194"/>
      <c r="D64" s="40" t="s">
        <v>795</v>
      </c>
      <c r="E64" s="42"/>
      <c r="F64" s="42"/>
      <c r="G64" s="42"/>
      <c r="H64" s="48"/>
    </row>
    <row r="65" spans="1:8" ht="28.5" customHeight="1">
      <c r="A65" s="61"/>
      <c r="B65" s="194" t="s">
        <v>153</v>
      </c>
      <c r="C65" s="194"/>
      <c r="D65" s="40" t="s">
        <v>795</v>
      </c>
      <c r="E65" s="42"/>
      <c r="F65" s="42"/>
      <c r="G65" s="42"/>
      <c r="H65" s="48"/>
    </row>
    <row r="66" spans="1:8" ht="31.5" customHeight="1">
      <c r="A66" s="195" t="s">
        <v>162</v>
      </c>
      <c r="B66" s="196"/>
      <c r="C66" s="197"/>
      <c r="D66" s="52"/>
      <c r="E66" s="47"/>
      <c r="F66" s="47"/>
      <c r="G66" s="47"/>
      <c r="H66" s="48"/>
    </row>
    <row r="67" spans="1:8" ht="51.6" customHeight="1">
      <c r="A67" s="40">
        <v>1</v>
      </c>
      <c r="B67" s="40" t="s">
        <v>408</v>
      </c>
      <c r="C67" s="41" t="s">
        <v>164</v>
      </c>
      <c r="D67" s="40" t="s">
        <v>165</v>
      </c>
      <c r="E67" s="50">
        <v>1</v>
      </c>
      <c r="F67" s="47"/>
      <c r="G67" s="42"/>
      <c r="H67" s="57"/>
    </row>
    <row r="68" spans="1:8" ht="33" customHeight="1">
      <c r="A68" s="61"/>
      <c r="B68" s="194" t="s">
        <v>68</v>
      </c>
      <c r="C68" s="194"/>
      <c r="D68" s="40" t="s">
        <v>795</v>
      </c>
      <c r="E68" s="42"/>
      <c r="F68" s="42"/>
      <c r="G68" s="42"/>
      <c r="H68" s="48"/>
    </row>
    <row r="69" spans="1:8" ht="31.5" customHeight="1">
      <c r="A69" s="61"/>
      <c r="B69" s="194" t="s">
        <v>153</v>
      </c>
      <c r="C69" s="194"/>
      <c r="D69" s="40" t="s">
        <v>795</v>
      </c>
      <c r="E69" s="42"/>
      <c r="F69" s="42"/>
      <c r="G69" s="42"/>
      <c r="H69" s="48"/>
    </row>
    <row r="70" spans="1:8" ht="34.5" customHeight="1">
      <c r="A70" s="61"/>
      <c r="B70" s="194" t="s">
        <v>788</v>
      </c>
      <c r="C70" s="194"/>
      <c r="D70" s="40" t="s">
        <v>795</v>
      </c>
      <c r="E70" s="47"/>
      <c r="F70" s="47"/>
      <c r="G70" s="47"/>
      <c r="H70" s="48"/>
    </row>
    <row r="71" spans="1:8" ht="28.5" customHeight="1">
      <c r="A71" s="182"/>
      <c r="B71" s="188" t="s">
        <v>789</v>
      </c>
      <c r="C71" s="189"/>
      <c r="D71" s="40" t="s">
        <v>795</v>
      </c>
      <c r="E71" s="183"/>
      <c r="F71" s="183"/>
      <c r="G71" s="183"/>
      <c r="H71" s="184"/>
    </row>
  </sheetData>
  <sheetProtection formatCells="0" formatColumns="0" formatRows="0" insertColumns="0" insertRows="0" insertHyperlinks="0" deleteColumns="0" deleteRows="0" sort="0" autoFilter="0" pivotTables="0"/>
  <mergeCells count="23">
    <mergeCell ref="A1:H1"/>
    <mergeCell ref="A3:C3"/>
    <mergeCell ref="A4:C4"/>
    <mergeCell ref="B20:C20"/>
    <mergeCell ref="A21:C21"/>
    <mergeCell ref="B39:C39"/>
    <mergeCell ref="A40:C40"/>
    <mergeCell ref="A41:C41"/>
    <mergeCell ref="B44:C44"/>
    <mergeCell ref="A45:C45"/>
    <mergeCell ref="B56:C56"/>
    <mergeCell ref="B57:C57"/>
    <mergeCell ref="A58:C58"/>
    <mergeCell ref="A59:C59"/>
    <mergeCell ref="B61:C61"/>
    <mergeCell ref="B71:C71"/>
    <mergeCell ref="B69:C69"/>
    <mergeCell ref="B70:C70"/>
    <mergeCell ref="A62:C62"/>
    <mergeCell ref="B64:C64"/>
    <mergeCell ref="B65:C65"/>
    <mergeCell ref="A66:C66"/>
    <mergeCell ref="B68:C68"/>
  </mergeCells>
  <phoneticPr fontId="21" type="noConversion"/>
  <pageMargins left="0.59055118110236227" right="0.59055118110236227" top="0.59055118110236227" bottom="0.47244094488188981" header="0" footer="0"/>
  <pageSetup paperSize="9" scale="99" fitToHeight="0" orientation="portrait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5">
    <pageSetUpPr fitToPage="1"/>
  </sheetPr>
  <dimension ref="A1:H41"/>
  <sheetViews>
    <sheetView zoomScaleSheetLayoutView="70" workbookViewId="0">
      <pane ySplit="2" topLeftCell="A30" activePane="bottomLeft" state="frozen"/>
      <selection pane="bottomLeft" activeCell="A41" sqref="A41:H41"/>
    </sheetView>
  </sheetViews>
  <sheetFormatPr defaultColWidth="8.875" defaultRowHeight="18.75"/>
  <cols>
    <col min="1" max="1" width="5.75" style="1" customWidth="1"/>
    <col min="2" max="2" width="13.125" style="2" customWidth="1"/>
    <col min="3" max="3" width="27.5" style="1" customWidth="1"/>
    <col min="4" max="4" width="5.875" style="1" customWidth="1"/>
    <col min="5" max="5" width="8.5" style="3" customWidth="1"/>
    <col min="6" max="6" width="9.25" style="3" customWidth="1"/>
    <col min="7" max="7" width="7.75" style="3" customWidth="1"/>
    <col min="8" max="8" width="8" style="4" customWidth="1"/>
    <col min="9" max="16384" width="8.875" style="1"/>
  </cols>
  <sheetData>
    <row r="1" spans="1:8" ht="41.25" customHeight="1">
      <c r="A1" s="218" t="s">
        <v>782</v>
      </c>
      <c r="B1" s="219"/>
      <c r="C1" s="219"/>
      <c r="D1" s="219"/>
      <c r="E1" s="219"/>
      <c r="F1" s="219"/>
      <c r="G1" s="219"/>
      <c r="H1" s="220"/>
    </row>
    <row r="2" spans="1:8" ht="51.6" customHeight="1">
      <c r="A2" s="45" t="s">
        <v>17</v>
      </c>
      <c r="B2" s="45" t="s">
        <v>21</v>
      </c>
      <c r="C2" s="45" t="s">
        <v>791</v>
      </c>
      <c r="D2" s="45" t="s">
        <v>792</v>
      </c>
      <c r="E2" s="7" t="s">
        <v>793</v>
      </c>
      <c r="F2" s="8" t="s">
        <v>22</v>
      </c>
      <c r="G2" s="8" t="s">
        <v>167</v>
      </c>
      <c r="H2" s="9" t="s">
        <v>19</v>
      </c>
    </row>
    <row r="3" spans="1:8" ht="42" customHeight="1">
      <c r="A3" s="240" t="s">
        <v>24</v>
      </c>
      <c r="B3" s="240"/>
      <c r="C3" s="240"/>
      <c r="D3" s="46"/>
      <c r="E3" s="47"/>
      <c r="F3" s="47"/>
      <c r="G3" s="47"/>
      <c r="H3" s="48"/>
    </row>
    <row r="4" spans="1:8" ht="27.75" customHeight="1">
      <c r="A4" s="241" t="s">
        <v>25</v>
      </c>
      <c r="B4" s="241"/>
      <c r="C4" s="241"/>
      <c r="D4" s="49"/>
      <c r="E4" s="47"/>
      <c r="F4" s="47"/>
      <c r="G4" s="47"/>
      <c r="H4" s="48"/>
    </row>
    <row r="5" spans="1:8" ht="101.1" customHeight="1">
      <c r="A5" s="40">
        <v>1</v>
      </c>
      <c r="B5" s="40" t="s">
        <v>39</v>
      </c>
      <c r="C5" s="41" t="s">
        <v>703</v>
      </c>
      <c r="D5" s="40" t="s">
        <v>28</v>
      </c>
      <c r="E5" s="42">
        <v>8</v>
      </c>
      <c r="F5" s="50"/>
      <c r="G5" s="42"/>
      <c r="H5" s="51"/>
    </row>
    <row r="6" spans="1:8" ht="29.25" customHeight="1">
      <c r="A6" s="40"/>
      <c r="B6" s="194" t="s">
        <v>68</v>
      </c>
      <c r="C6" s="194"/>
      <c r="D6" s="40" t="s">
        <v>795</v>
      </c>
      <c r="E6" s="42"/>
      <c r="F6" s="42"/>
      <c r="G6" s="42"/>
      <c r="H6" s="48"/>
    </row>
    <row r="7" spans="1:8" ht="36.75" customHeight="1">
      <c r="A7" s="195" t="s">
        <v>69</v>
      </c>
      <c r="B7" s="196"/>
      <c r="C7" s="197"/>
      <c r="D7" s="52"/>
      <c r="E7" s="47"/>
      <c r="F7" s="47"/>
      <c r="G7" s="47"/>
      <c r="H7" s="48"/>
    </row>
    <row r="8" spans="1:8" ht="111.75" customHeight="1">
      <c r="A8" s="40">
        <v>1</v>
      </c>
      <c r="B8" s="40" t="s">
        <v>704</v>
      </c>
      <c r="C8" s="41" t="s">
        <v>691</v>
      </c>
      <c r="D8" s="40" t="s">
        <v>47</v>
      </c>
      <c r="E8" s="42">
        <v>1</v>
      </c>
      <c r="F8" s="50"/>
      <c r="G8" s="42"/>
      <c r="H8" s="51"/>
    </row>
    <row r="9" spans="1:8" ht="101.1" customHeight="1">
      <c r="A9" s="40">
        <v>2</v>
      </c>
      <c r="B9" s="53" t="s">
        <v>705</v>
      </c>
      <c r="C9" s="54" t="s">
        <v>706</v>
      </c>
      <c r="D9" s="40" t="s">
        <v>28</v>
      </c>
      <c r="E9" s="42">
        <v>16</v>
      </c>
      <c r="F9" s="50"/>
      <c r="G9" s="42"/>
      <c r="H9" s="51"/>
    </row>
    <row r="10" spans="1:8" ht="109.5" customHeight="1">
      <c r="A10" s="40">
        <v>3</v>
      </c>
      <c r="B10" s="40" t="s">
        <v>75</v>
      </c>
      <c r="C10" s="41" t="s">
        <v>587</v>
      </c>
      <c r="D10" s="40" t="s">
        <v>28</v>
      </c>
      <c r="E10" s="42">
        <v>2</v>
      </c>
      <c r="F10" s="50"/>
      <c r="G10" s="42"/>
      <c r="H10" s="51"/>
    </row>
    <row r="11" spans="1:8" ht="112.5" customHeight="1">
      <c r="A11" s="40">
        <v>4</v>
      </c>
      <c r="B11" s="40" t="s">
        <v>82</v>
      </c>
      <c r="C11" s="41" t="s">
        <v>707</v>
      </c>
      <c r="D11" s="40" t="s">
        <v>47</v>
      </c>
      <c r="E11" s="50">
        <v>3</v>
      </c>
      <c r="F11" s="50"/>
      <c r="G11" s="42"/>
      <c r="H11" s="51"/>
    </row>
    <row r="12" spans="1:8" ht="84.6" customHeight="1">
      <c r="A12" s="40">
        <v>5</v>
      </c>
      <c r="B12" s="40" t="s">
        <v>82</v>
      </c>
      <c r="C12" s="41" t="s">
        <v>708</v>
      </c>
      <c r="D12" s="40" t="s">
        <v>47</v>
      </c>
      <c r="E12" s="50">
        <v>1</v>
      </c>
      <c r="F12" s="50"/>
      <c r="G12" s="42"/>
      <c r="H12" s="51"/>
    </row>
    <row r="13" spans="1:8" ht="111" customHeight="1">
      <c r="A13" s="40">
        <v>6</v>
      </c>
      <c r="B13" s="40" t="s">
        <v>595</v>
      </c>
      <c r="C13" s="41" t="s">
        <v>709</v>
      </c>
      <c r="D13" s="40" t="s">
        <v>47</v>
      </c>
      <c r="E13" s="50">
        <v>1</v>
      </c>
      <c r="F13" s="50"/>
      <c r="G13" s="42"/>
      <c r="H13" s="51"/>
    </row>
    <row r="14" spans="1:8" ht="99.75" customHeight="1">
      <c r="A14" s="40">
        <v>7</v>
      </c>
      <c r="B14" s="40" t="s">
        <v>710</v>
      </c>
      <c r="C14" s="41" t="s">
        <v>711</v>
      </c>
      <c r="D14" s="40" t="s">
        <v>47</v>
      </c>
      <c r="E14" s="50">
        <v>1</v>
      </c>
      <c r="F14" s="50"/>
      <c r="G14" s="42"/>
      <c r="H14" s="55"/>
    </row>
    <row r="15" spans="1:8" ht="84" customHeight="1">
      <c r="A15" s="40">
        <v>8</v>
      </c>
      <c r="B15" s="40" t="s">
        <v>88</v>
      </c>
      <c r="C15" s="41" t="s">
        <v>712</v>
      </c>
      <c r="D15" s="40" t="s">
        <v>47</v>
      </c>
      <c r="E15" s="50">
        <v>1</v>
      </c>
      <c r="F15" s="50"/>
      <c r="G15" s="42"/>
      <c r="H15" s="51"/>
    </row>
    <row r="16" spans="1:8" ht="84.6" customHeight="1">
      <c r="A16" s="40">
        <v>9</v>
      </c>
      <c r="B16" s="40" t="s">
        <v>90</v>
      </c>
      <c r="C16" s="41" t="s">
        <v>600</v>
      </c>
      <c r="D16" s="40" t="s">
        <v>92</v>
      </c>
      <c r="E16" s="50">
        <v>1</v>
      </c>
      <c r="F16" s="50"/>
      <c r="G16" s="42"/>
      <c r="H16" s="51"/>
    </row>
    <row r="17" spans="1:8" ht="73.5" customHeight="1">
      <c r="A17" s="40">
        <v>10</v>
      </c>
      <c r="B17" s="40" t="s">
        <v>429</v>
      </c>
      <c r="C17" s="41" t="s">
        <v>713</v>
      </c>
      <c r="D17" s="40" t="s">
        <v>95</v>
      </c>
      <c r="E17" s="56">
        <f>8*6*0.9</f>
        <v>43.2</v>
      </c>
      <c r="F17" s="50"/>
      <c r="G17" s="42"/>
      <c r="H17" s="51"/>
    </row>
    <row r="18" spans="1:8" ht="70.5" customHeight="1">
      <c r="A18" s="40">
        <v>11</v>
      </c>
      <c r="B18" s="40" t="s">
        <v>97</v>
      </c>
      <c r="C18" s="41" t="s">
        <v>714</v>
      </c>
      <c r="D18" s="40" t="s">
        <v>99</v>
      </c>
      <c r="E18" s="56">
        <f>8.5*4*2+2*0.5*8</f>
        <v>76</v>
      </c>
      <c r="F18" s="47"/>
      <c r="G18" s="42"/>
      <c r="H18" s="57"/>
    </row>
    <row r="19" spans="1:8" ht="84.6" customHeight="1">
      <c r="A19" s="40">
        <v>12</v>
      </c>
      <c r="B19" s="40" t="s">
        <v>107</v>
      </c>
      <c r="C19" s="41" t="s">
        <v>667</v>
      </c>
      <c r="D19" s="40" t="s">
        <v>28</v>
      </c>
      <c r="E19" s="50">
        <v>1</v>
      </c>
      <c r="F19" s="50"/>
      <c r="G19" s="42"/>
      <c r="H19" s="51"/>
    </row>
    <row r="20" spans="1:8" ht="51.6" customHeight="1">
      <c r="A20" s="40">
        <v>13</v>
      </c>
      <c r="B20" s="58" t="s">
        <v>222</v>
      </c>
      <c r="C20" s="54" t="s">
        <v>715</v>
      </c>
      <c r="D20" s="58" t="s">
        <v>47</v>
      </c>
      <c r="E20" s="42">
        <v>1</v>
      </c>
      <c r="F20" s="50"/>
      <c r="G20" s="42"/>
      <c r="H20" s="51"/>
    </row>
    <row r="21" spans="1:8" ht="68.099999999999994" customHeight="1">
      <c r="A21" s="40">
        <v>14</v>
      </c>
      <c r="B21" s="58" t="s">
        <v>126</v>
      </c>
      <c r="C21" s="41" t="s">
        <v>607</v>
      </c>
      <c r="D21" s="40" t="s">
        <v>52</v>
      </c>
      <c r="E21" s="50">
        <v>4</v>
      </c>
      <c r="F21" s="50"/>
      <c r="G21" s="42"/>
      <c r="H21" s="51"/>
    </row>
    <row r="22" spans="1:8" ht="84.6" customHeight="1">
      <c r="A22" s="40">
        <v>15</v>
      </c>
      <c r="B22" s="53" t="s">
        <v>72</v>
      </c>
      <c r="C22" s="41" t="s">
        <v>610</v>
      </c>
      <c r="D22" s="40" t="s">
        <v>28</v>
      </c>
      <c r="E22" s="42">
        <v>1</v>
      </c>
      <c r="F22" s="50"/>
      <c r="G22" s="42"/>
      <c r="H22" s="51"/>
    </row>
    <row r="23" spans="1:8" ht="101.1" customHeight="1">
      <c r="A23" s="40">
        <v>16</v>
      </c>
      <c r="B23" s="40" t="s">
        <v>138</v>
      </c>
      <c r="C23" s="41" t="s">
        <v>716</v>
      </c>
      <c r="D23" s="40" t="s">
        <v>47</v>
      </c>
      <c r="E23" s="50">
        <v>3</v>
      </c>
      <c r="F23" s="50"/>
      <c r="G23" s="42"/>
      <c r="H23" s="51"/>
    </row>
    <row r="24" spans="1:8" ht="84.6" customHeight="1">
      <c r="A24" s="40">
        <v>17</v>
      </c>
      <c r="B24" s="40" t="s">
        <v>617</v>
      </c>
      <c r="C24" s="41" t="s">
        <v>717</v>
      </c>
      <c r="D24" s="40" t="s">
        <v>47</v>
      </c>
      <c r="E24" s="50">
        <v>1</v>
      </c>
      <c r="F24" s="50"/>
      <c r="G24" s="42"/>
      <c r="H24" s="51"/>
    </row>
    <row r="25" spans="1:8" ht="53.25" customHeight="1">
      <c r="A25" s="40">
        <v>19</v>
      </c>
      <c r="B25" s="40" t="s">
        <v>619</v>
      </c>
      <c r="C25" s="41" t="s">
        <v>800</v>
      </c>
      <c r="D25" s="40" t="s">
        <v>801</v>
      </c>
      <c r="E25" s="42">
        <v>2000</v>
      </c>
      <c r="F25" s="50"/>
      <c r="G25" s="42"/>
      <c r="H25" s="51"/>
    </row>
    <row r="26" spans="1:8" ht="34.5" customHeight="1">
      <c r="A26" s="40"/>
      <c r="B26" s="194" t="s">
        <v>68</v>
      </c>
      <c r="C26" s="194"/>
      <c r="D26" s="40" t="s">
        <v>795</v>
      </c>
      <c r="E26" s="42"/>
      <c r="F26" s="42"/>
      <c r="G26" s="42"/>
      <c r="H26" s="48"/>
    </row>
    <row r="27" spans="1:8" ht="33" customHeight="1">
      <c r="A27" s="40"/>
      <c r="B27" s="194" t="s">
        <v>153</v>
      </c>
      <c r="C27" s="194"/>
      <c r="D27" s="40" t="s">
        <v>795</v>
      </c>
      <c r="E27" s="42"/>
      <c r="F27" s="42"/>
      <c r="G27" s="42"/>
      <c r="H27" s="48"/>
    </row>
    <row r="28" spans="1:8" ht="30.75" customHeight="1">
      <c r="A28" s="198" t="s">
        <v>620</v>
      </c>
      <c r="B28" s="199"/>
      <c r="C28" s="200"/>
      <c r="D28" s="59"/>
      <c r="E28" s="47"/>
      <c r="F28" s="47"/>
      <c r="G28" s="47"/>
      <c r="H28" s="48"/>
    </row>
    <row r="29" spans="1:8" ht="30.75" customHeight="1">
      <c r="A29" s="195" t="s">
        <v>155</v>
      </c>
      <c r="B29" s="196"/>
      <c r="C29" s="197"/>
      <c r="D29" s="52"/>
      <c r="E29" s="47"/>
      <c r="F29" s="47"/>
      <c r="G29" s="47"/>
      <c r="H29" s="48"/>
    </row>
    <row r="30" spans="1:8" ht="48" customHeight="1">
      <c r="A30" s="40">
        <v>1</v>
      </c>
      <c r="B30" s="40" t="s">
        <v>156</v>
      </c>
      <c r="C30" s="41" t="s">
        <v>157</v>
      </c>
      <c r="D30" s="40" t="s">
        <v>158</v>
      </c>
      <c r="E30" s="56">
        <f>1072*365/1000</f>
        <v>391.28</v>
      </c>
      <c r="F30" s="42"/>
      <c r="G30" s="47"/>
      <c r="H30" s="60"/>
    </row>
    <row r="31" spans="1:8" ht="25.5" customHeight="1">
      <c r="A31" s="61"/>
      <c r="B31" s="194" t="s">
        <v>68</v>
      </c>
      <c r="C31" s="194"/>
      <c r="D31" s="40" t="s">
        <v>795</v>
      </c>
      <c r="E31" s="42"/>
      <c r="F31" s="42"/>
      <c r="G31" s="42"/>
      <c r="H31" s="48"/>
    </row>
    <row r="32" spans="1:8" ht="31.5" customHeight="1">
      <c r="A32" s="195" t="s">
        <v>159</v>
      </c>
      <c r="B32" s="196"/>
      <c r="C32" s="197"/>
      <c r="D32" s="52"/>
      <c r="E32" s="47"/>
      <c r="F32" s="47"/>
      <c r="G32" s="47"/>
      <c r="H32" s="48"/>
    </row>
    <row r="33" spans="1:8" ht="45" customHeight="1">
      <c r="A33" s="40">
        <v>1</v>
      </c>
      <c r="B33" s="40" t="s">
        <v>160</v>
      </c>
      <c r="C33" s="41" t="s">
        <v>161</v>
      </c>
      <c r="D33" s="40" t="s">
        <v>158</v>
      </c>
      <c r="E33" s="56">
        <f>1072*12/1000</f>
        <v>12.864000000000001</v>
      </c>
      <c r="F33" s="40"/>
      <c r="G33" s="47"/>
      <c r="H33" s="41"/>
    </row>
    <row r="34" spans="1:8" ht="32.25" customHeight="1">
      <c r="A34" s="61"/>
      <c r="B34" s="194" t="s">
        <v>68</v>
      </c>
      <c r="C34" s="194"/>
      <c r="D34" s="40" t="s">
        <v>795</v>
      </c>
      <c r="E34" s="42"/>
      <c r="F34" s="42"/>
      <c r="G34" s="42"/>
      <c r="H34" s="48"/>
    </row>
    <row r="35" spans="1:8" ht="32.25" customHeight="1">
      <c r="A35" s="61"/>
      <c r="B35" s="194" t="s">
        <v>153</v>
      </c>
      <c r="C35" s="194"/>
      <c r="D35" s="40" t="s">
        <v>795</v>
      </c>
      <c r="E35" s="42"/>
      <c r="F35" s="42"/>
      <c r="G35" s="42"/>
      <c r="H35" s="48"/>
    </row>
    <row r="36" spans="1:8" ht="28.5" customHeight="1">
      <c r="A36" s="195" t="s">
        <v>621</v>
      </c>
      <c r="B36" s="196"/>
      <c r="C36" s="197"/>
      <c r="D36" s="52"/>
      <c r="E36" s="47"/>
      <c r="F36" s="47"/>
      <c r="G36" s="47"/>
      <c r="H36" s="48"/>
    </row>
    <row r="37" spans="1:8" ht="45" customHeight="1">
      <c r="A37" s="40">
        <v>1</v>
      </c>
      <c r="B37" s="40" t="s">
        <v>718</v>
      </c>
      <c r="C37" s="41" t="s">
        <v>719</v>
      </c>
      <c r="D37" s="40" t="s">
        <v>165</v>
      </c>
      <c r="E37" s="50">
        <v>1</v>
      </c>
      <c r="F37" s="42"/>
      <c r="G37" s="47"/>
      <c r="H37" s="41"/>
    </row>
    <row r="38" spans="1:8" ht="29.25" customHeight="1">
      <c r="A38" s="61"/>
      <c r="B38" s="194" t="s">
        <v>68</v>
      </c>
      <c r="C38" s="194"/>
      <c r="D38" s="40" t="s">
        <v>795</v>
      </c>
      <c r="E38" s="42"/>
      <c r="F38" s="42"/>
      <c r="G38" s="42"/>
      <c r="H38" s="48"/>
    </row>
    <row r="39" spans="1:8" ht="34.5" customHeight="1">
      <c r="A39" s="61"/>
      <c r="B39" s="194" t="s">
        <v>153</v>
      </c>
      <c r="C39" s="194"/>
      <c r="D39" s="40" t="s">
        <v>795</v>
      </c>
      <c r="E39" s="42"/>
      <c r="F39" s="42"/>
      <c r="G39" s="42"/>
      <c r="H39" s="48"/>
    </row>
    <row r="40" spans="1:8" ht="31.5" customHeight="1">
      <c r="A40" s="61"/>
      <c r="B40" s="194" t="s">
        <v>788</v>
      </c>
      <c r="C40" s="194"/>
      <c r="D40" s="40" t="s">
        <v>795</v>
      </c>
      <c r="E40" s="47"/>
      <c r="F40" s="47"/>
      <c r="G40" s="47"/>
      <c r="H40" s="48"/>
    </row>
    <row r="41" spans="1:8" ht="30" customHeight="1">
      <c r="A41" s="182"/>
      <c r="B41" s="188" t="s">
        <v>789</v>
      </c>
      <c r="C41" s="189"/>
      <c r="D41" s="40" t="s">
        <v>795</v>
      </c>
      <c r="E41" s="183"/>
      <c r="F41" s="183"/>
      <c r="G41" s="183"/>
      <c r="H41" s="184"/>
    </row>
  </sheetData>
  <sheetProtection formatCells="0" formatColumns="0" formatRows="0" insertColumns="0" insertRows="0" insertHyperlinks="0" deleteColumns="0" deleteRows="0" sort="0" autoFilter="0" pivotTables="0"/>
  <mergeCells count="18">
    <mergeCell ref="A1:H1"/>
    <mergeCell ref="A3:C3"/>
    <mergeCell ref="A4:C4"/>
    <mergeCell ref="B6:C6"/>
    <mergeCell ref="A7:C7"/>
    <mergeCell ref="B26:C26"/>
    <mergeCell ref="B27:C27"/>
    <mergeCell ref="A28:C28"/>
    <mergeCell ref="A29:C29"/>
    <mergeCell ref="B31:C31"/>
    <mergeCell ref="B41:C41"/>
    <mergeCell ref="B39:C39"/>
    <mergeCell ref="B40:C40"/>
    <mergeCell ref="A32:C32"/>
    <mergeCell ref="B34:C34"/>
    <mergeCell ref="B35:C35"/>
    <mergeCell ref="A36:C36"/>
    <mergeCell ref="B38:C38"/>
  </mergeCells>
  <phoneticPr fontId="21" type="noConversion"/>
  <pageMargins left="0.59055118110236227" right="0.59055118110236227" top="0.59055118110236227" bottom="0.47244094488188981" header="0" footer="0"/>
  <pageSetup paperSize="9" fitToHeight="0" orientation="portrait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>
    <pageSetUpPr fitToPage="1"/>
  </sheetPr>
  <dimension ref="A1:H91"/>
  <sheetViews>
    <sheetView zoomScaleSheetLayoutView="85" workbookViewId="0">
      <pane ySplit="2" topLeftCell="A33" activePane="bottomLeft" state="frozen"/>
      <selection pane="bottomLeft" activeCell="C94" sqref="C94"/>
    </sheetView>
  </sheetViews>
  <sheetFormatPr defaultColWidth="8.875" defaultRowHeight="18.75"/>
  <cols>
    <col min="1" max="1" width="6.625" style="1" customWidth="1"/>
    <col min="2" max="2" width="11.375" style="2" customWidth="1"/>
    <col min="3" max="3" width="28.125" style="1" customWidth="1"/>
    <col min="4" max="4" width="6.125" style="1" customWidth="1"/>
    <col min="5" max="5" width="7.75" style="3" customWidth="1"/>
    <col min="6" max="7" width="8" style="3" customWidth="1"/>
    <col min="8" max="8" width="8.25" style="4" customWidth="1"/>
    <col min="9" max="16384" width="8.875" style="1"/>
  </cols>
  <sheetData>
    <row r="1" spans="1:8" ht="36.75" customHeight="1">
      <c r="A1" s="246" t="s">
        <v>777</v>
      </c>
      <c r="B1" s="247"/>
      <c r="C1" s="247"/>
      <c r="D1" s="247"/>
      <c r="E1" s="247"/>
      <c r="F1" s="247"/>
      <c r="G1" s="247"/>
      <c r="H1" s="248"/>
    </row>
    <row r="2" spans="1:8" ht="51.6" customHeight="1">
      <c r="A2" s="5" t="s">
        <v>17</v>
      </c>
      <c r="B2" s="5" t="s">
        <v>21</v>
      </c>
      <c r="C2" s="5" t="s">
        <v>791</v>
      </c>
      <c r="D2" s="6" t="s">
        <v>792</v>
      </c>
      <c r="E2" s="7" t="s">
        <v>793</v>
      </c>
      <c r="F2" s="8" t="s">
        <v>22</v>
      </c>
      <c r="G2" s="8" t="s">
        <v>167</v>
      </c>
      <c r="H2" s="9" t="s">
        <v>19</v>
      </c>
    </row>
    <row r="3" spans="1:8" ht="29.25" customHeight="1">
      <c r="A3" s="237" t="s">
        <v>790</v>
      </c>
      <c r="B3" s="238"/>
      <c r="C3" s="239"/>
      <c r="D3" s="10"/>
      <c r="E3" s="77"/>
      <c r="F3" s="77"/>
      <c r="G3" s="77"/>
      <c r="H3" s="77"/>
    </row>
    <row r="4" spans="1:8" ht="31.5" customHeight="1">
      <c r="A4" s="237" t="s">
        <v>550</v>
      </c>
      <c r="B4" s="238"/>
      <c r="C4" s="239"/>
      <c r="D4" s="10"/>
      <c r="E4" s="11"/>
      <c r="F4" s="11"/>
      <c r="G4" s="11"/>
      <c r="H4" s="13"/>
    </row>
    <row r="5" spans="1:8" ht="111.75" customHeight="1">
      <c r="A5" s="12">
        <v>1</v>
      </c>
      <c r="B5" s="12" t="s">
        <v>551</v>
      </c>
      <c r="C5" s="13" t="s">
        <v>552</v>
      </c>
      <c r="D5" s="12" t="s">
        <v>28</v>
      </c>
      <c r="E5" s="11">
        <v>52</v>
      </c>
      <c r="F5" s="11"/>
      <c r="G5" s="11"/>
      <c r="H5" s="78"/>
    </row>
    <row r="6" spans="1:8" ht="30" customHeight="1">
      <c r="A6" s="12"/>
      <c r="B6" s="242" t="s">
        <v>68</v>
      </c>
      <c r="C6" s="242"/>
      <c r="D6" s="12" t="s">
        <v>795</v>
      </c>
      <c r="E6" s="11"/>
      <c r="F6" s="11"/>
      <c r="G6" s="11"/>
      <c r="H6" s="13"/>
    </row>
    <row r="7" spans="1:8" ht="33.75" customHeight="1">
      <c r="A7" s="237" t="s">
        <v>69</v>
      </c>
      <c r="B7" s="238"/>
      <c r="C7" s="239"/>
      <c r="D7" s="10"/>
      <c r="E7" s="11"/>
      <c r="F7" s="11"/>
      <c r="G7" s="11"/>
      <c r="H7" s="13"/>
    </row>
    <row r="8" spans="1:8" ht="130.5" customHeight="1">
      <c r="A8" s="12">
        <v>1</v>
      </c>
      <c r="B8" s="12" t="s">
        <v>553</v>
      </c>
      <c r="C8" s="15" t="s">
        <v>370</v>
      </c>
      <c r="D8" s="12" t="s">
        <v>47</v>
      </c>
      <c r="E8" s="11">
        <v>1</v>
      </c>
      <c r="F8" s="11"/>
      <c r="G8" s="11"/>
      <c r="H8" s="78"/>
    </row>
    <row r="9" spans="1:8" ht="113.25" customHeight="1">
      <c r="A9" s="12">
        <v>2</v>
      </c>
      <c r="B9" s="12" t="s">
        <v>554</v>
      </c>
      <c r="C9" s="15" t="s">
        <v>370</v>
      </c>
      <c r="D9" s="12" t="s">
        <v>47</v>
      </c>
      <c r="E9" s="11">
        <v>1</v>
      </c>
      <c r="F9" s="11"/>
      <c r="G9" s="11"/>
      <c r="H9" s="78"/>
    </row>
    <row r="10" spans="1:8" ht="117.75" customHeight="1">
      <c r="A10" s="12">
        <v>3</v>
      </c>
      <c r="B10" s="12" t="s">
        <v>82</v>
      </c>
      <c r="C10" s="15" t="s">
        <v>555</v>
      </c>
      <c r="D10" s="12" t="s">
        <v>47</v>
      </c>
      <c r="E10" s="11">
        <v>2</v>
      </c>
      <c r="F10" s="11"/>
      <c r="G10" s="11"/>
      <c r="H10" s="78"/>
    </row>
    <row r="11" spans="1:8" ht="51.6" customHeight="1">
      <c r="A11" s="12">
        <v>4</v>
      </c>
      <c r="B11" s="12" t="s">
        <v>556</v>
      </c>
      <c r="C11" s="13" t="s">
        <v>557</v>
      </c>
      <c r="D11" s="12" t="s">
        <v>60</v>
      </c>
      <c r="E11" s="11">
        <v>2</v>
      </c>
      <c r="F11" s="11"/>
      <c r="G11" s="11"/>
      <c r="H11" s="78"/>
    </row>
    <row r="12" spans="1:8" ht="51.6" customHeight="1">
      <c r="A12" s="12">
        <v>5</v>
      </c>
      <c r="B12" s="12" t="s">
        <v>533</v>
      </c>
      <c r="C12" s="15" t="s">
        <v>558</v>
      </c>
      <c r="D12" s="12" t="s">
        <v>95</v>
      </c>
      <c r="E12" s="11">
        <v>2.9159999999999999</v>
      </c>
      <c r="F12" s="11"/>
      <c r="G12" s="11"/>
      <c r="H12" s="78"/>
    </row>
    <row r="13" spans="1:8" ht="26.25" customHeight="1">
      <c r="A13" s="12"/>
      <c r="B13" s="242" t="s">
        <v>68</v>
      </c>
      <c r="C13" s="242"/>
      <c r="D13" s="12" t="s">
        <v>795</v>
      </c>
      <c r="E13" s="11"/>
      <c r="F13" s="11"/>
      <c r="G13" s="11"/>
      <c r="H13" s="13"/>
    </row>
    <row r="14" spans="1:8" ht="30" customHeight="1">
      <c r="A14" s="12"/>
      <c r="B14" s="242" t="s">
        <v>153</v>
      </c>
      <c r="C14" s="242"/>
      <c r="D14" s="12" t="s">
        <v>795</v>
      </c>
      <c r="E14" s="11"/>
      <c r="F14" s="11"/>
      <c r="G14" s="11"/>
      <c r="H14" s="13"/>
    </row>
    <row r="15" spans="1:8" ht="33" customHeight="1">
      <c r="A15" s="237" t="s">
        <v>559</v>
      </c>
      <c r="B15" s="238"/>
      <c r="C15" s="239"/>
      <c r="D15" s="10"/>
      <c r="E15" s="11"/>
      <c r="F15" s="11"/>
      <c r="G15" s="11"/>
      <c r="H15" s="13"/>
    </row>
    <row r="16" spans="1:8" ht="30" customHeight="1">
      <c r="A16" s="237" t="s">
        <v>560</v>
      </c>
      <c r="B16" s="238"/>
      <c r="C16" s="239"/>
      <c r="D16" s="10"/>
      <c r="E16" s="11"/>
      <c r="F16" s="11"/>
      <c r="G16" s="11"/>
      <c r="H16" s="13"/>
    </row>
    <row r="17" spans="1:8" ht="60" customHeight="1">
      <c r="A17" s="12">
        <v>1</v>
      </c>
      <c r="B17" s="13" t="s">
        <v>156</v>
      </c>
      <c r="C17" s="13" t="s">
        <v>157</v>
      </c>
      <c r="D17" s="12" t="s">
        <v>158</v>
      </c>
      <c r="E17" s="11">
        <f>94.6*365/1000</f>
        <v>34.529000000000003</v>
      </c>
      <c r="F17" s="11"/>
      <c r="G17" s="11"/>
      <c r="H17" s="78"/>
    </row>
    <row r="18" spans="1:8" ht="28.5" customHeight="1">
      <c r="A18" s="12"/>
      <c r="B18" s="242" t="s">
        <v>68</v>
      </c>
      <c r="C18" s="242"/>
      <c r="D18" s="12" t="s">
        <v>795</v>
      </c>
      <c r="E18" s="11"/>
      <c r="F18" s="11"/>
      <c r="G18" s="11"/>
      <c r="H18" s="13"/>
    </row>
    <row r="19" spans="1:8" ht="33" customHeight="1">
      <c r="A19" s="237" t="s">
        <v>561</v>
      </c>
      <c r="B19" s="238"/>
      <c r="C19" s="239"/>
      <c r="D19" s="10"/>
      <c r="E19" s="11"/>
      <c r="F19" s="11"/>
      <c r="G19" s="11"/>
      <c r="H19" s="13"/>
    </row>
    <row r="20" spans="1:8" ht="59.25" customHeight="1">
      <c r="A20" s="12">
        <v>3</v>
      </c>
      <c r="B20" s="12" t="s">
        <v>160</v>
      </c>
      <c r="C20" s="13" t="s">
        <v>161</v>
      </c>
      <c r="D20" s="12" t="s">
        <v>158</v>
      </c>
      <c r="E20" s="11">
        <f>94.6*12/1000</f>
        <v>1.1351999999999998</v>
      </c>
      <c r="F20" s="11"/>
      <c r="G20" s="11"/>
      <c r="H20" s="78"/>
    </row>
    <row r="21" spans="1:8" ht="30" customHeight="1">
      <c r="A21" s="12"/>
      <c r="B21" s="242" t="s">
        <v>68</v>
      </c>
      <c r="C21" s="242"/>
      <c r="D21" s="12" t="s">
        <v>795</v>
      </c>
      <c r="E21" s="11"/>
      <c r="F21" s="11"/>
      <c r="G21" s="11"/>
      <c r="H21" s="13"/>
    </row>
    <row r="22" spans="1:8" ht="30" customHeight="1">
      <c r="A22" s="12"/>
      <c r="B22" s="242" t="s">
        <v>153</v>
      </c>
      <c r="C22" s="242"/>
      <c r="D22" s="12" t="s">
        <v>795</v>
      </c>
      <c r="E22" s="11"/>
      <c r="F22" s="11"/>
      <c r="G22" s="11"/>
      <c r="H22" s="13"/>
    </row>
    <row r="23" spans="1:8" ht="33.75" customHeight="1">
      <c r="A23" s="12"/>
      <c r="B23" s="242" t="s">
        <v>805</v>
      </c>
      <c r="C23" s="242"/>
      <c r="D23" s="12" t="s">
        <v>795</v>
      </c>
      <c r="E23" s="11"/>
      <c r="F23" s="11"/>
      <c r="G23" s="11"/>
      <c r="H23" s="13"/>
    </row>
    <row r="24" spans="1:8" ht="34.5" customHeight="1">
      <c r="A24" s="237" t="s">
        <v>806</v>
      </c>
      <c r="B24" s="238"/>
      <c r="C24" s="239"/>
      <c r="D24" s="10"/>
      <c r="E24" s="11"/>
      <c r="F24" s="11"/>
      <c r="G24" s="11"/>
      <c r="H24" s="13"/>
    </row>
    <row r="25" spans="1:8" ht="37.5" customHeight="1">
      <c r="A25" s="237" t="s">
        <v>550</v>
      </c>
      <c r="B25" s="238"/>
      <c r="C25" s="239"/>
      <c r="D25" s="10"/>
      <c r="E25" s="11"/>
      <c r="F25" s="11"/>
      <c r="G25" s="11"/>
      <c r="H25" s="13"/>
    </row>
    <row r="26" spans="1:8" ht="101.1" customHeight="1">
      <c r="A26" s="12">
        <v>1</v>
      </c>
      <c r="B26" s="12" t="s">
        <v>551</v>
      </c>
      <c r="C26" s="13" t="s">
        <v>562</v>
      </c>
      <c r="D26" s="12" t="s">
        <v>28</v>
      </c>
      <c r="E26" s="11">
        <v>34</v>
      </c>
      <c r="F26" s="11"/>
      <c r="G26" s="11"/>
      <c r="H26" s="78"/>
    </row>
    <row r="27" spans="1:8" ht="42" customHeight="1">
      <c r="A27" s="12"/>
      <c r="B27" s="242" t="s">
        <v>68</v>
      </c>
      <c r="C27" s="242"/>
      <c r="D27" s="12" t="s">
        <v>795</v>
      </c>
      <c r="E27" s="11"/>
      <c r="F27" s="11"/>
      <c r="G27" s="11"/>
      <c r="H27" s="13"/>
    </row>
    <row r="28" spans="1:8" ht="38.25" customHeight="1">
      <c r="A28" s="237" t="s">
        <v>69</v>
      </c>
      <c r="B28" s="238"/>
      <c r="C28" s="239"/>
      <c r="D28" s="10"/>
      <c r="E28" s="11"/>
      <c r="F28" s="11"/>
      <c r="G28" s="11"/>
      <c r="H28" s="13"/>
    </row>
    <row r="29" spans="1:8" ht="113.25" customHeight="1">
      <c r="A29" s="12">
        <v>1</v>
      </c>
      <c r="B29" s="12" t="s">
        <v>553</v>
      </c>
      <c r="C29" s="15" t="s">
        <v>370</v>
      </c>
      <c r="D29" s="12" t="s">
        <v>47</v>
      </c>
      <c r="E29" s="11">
        <v>2</v>
      </c>
      <c r="F29" s="11"/>
      <c r="G29" s="11"/>
      <c r="H29" s="78"/>
    </row>
    <row r="30" spans="1:8" ht="90" customHeight="1">
      <c r="A30" s="12">
        <v>2</v>
      </c>
      <c r="B30" s="12" t="s">
        <v>132</v>
      </c>
      <c r="C30" s="13" t="s">
        <v>563</v>
      </c>
      <c r="D30" s="12" t="s">
        <v>47</v>
      </c>
      <c r="E30" s="11">
        <v>1</v>
      </c>
      <c r="F30" s="11"/>
      <c r="G30" s="11"/>
      <c r="H30" s="78"/>
    </row>
    <row r="31" spans="1:8" ht="117" customHeight="1">
      <c r="A31" s="12">
        <v>3</v>
      </c>
      <c r="B31" s="12" t="s">
        <v>554</v>
      </c>
      <c r="C31" s="13" t="s">
        <v>370</v>
      </c>
      <c r="D31" s="12" t="s">
        <v>47</v>
      </c>
      <c r="E31" s="11">
        <v>1</v>
      </c>
      <c r="F31" s="11"/>
      <c r="G31" s="11"/>
      <c r="H31" s="78"/>
    </row>
    <row r="32" spans="1:8" ht="109.5" customHeight="1">
      <c r="A32" s="12">
        <v>4</v>
      </c>
      <c r="B32" s="12" t="s">
        <v>82</v>
      </c>
      <c r="C32" s="13" t="s">
        <v>555</v>
      </c>
      <c r="D32" s="12" t="s">
        <v>47</v>
      </c>
      <c r="E32" s="11">
        <v>2</v>
      </c>
      <c r="F32" s="11"/>
      <c r="G32" s="11"/>
      <c r="H32" s="78"/>
    </row>
    <row r="33" spans="1:8" ht="87" customHeight="1">
      <c r="A33" s="12">
        <v>5</v>
      </c>
      <c r="B33" s="12" t="s">
        <v>148</v>
      </c>
      <c r="C33" s="13" t="s">
        <v>535</v>
      </c>
      <c r="D33" s="12" t="s">
        <v>60</v>
      </c>
      <c r="E33" s="11">
        <v>2</v>
      </c>
      <c r="F33" s="11"/>
      <c r="G33" s="11"/>
      <c r="H33" s="78"/>
    </row>
    <row r="34" spans="1:8" ht="69" customHeight="1">
      <c r="A34" s="12">
        <v>6</v>
      </c>
      <c r="B34" s="12" t="s">
        <v>533</v>
      </c>
      <c r="C34" s="15" t="s">
        <v>558</v>
      </c>
      <c r="D34" s="12" t="s">
        <v>95</v>
      </c>
      <c r="E34" s="11">
        <v>2.9159999999999999</v>
      </c>
      <c r="F34" s="11"/>
      <c r="G34" s="11"/>
      <c r="H34" s="78"/>
    </row>
    <row r="35" spans="1:8" ht="34.5" customHeight="1">
      <c r="A35" s="12"/>
      <c r="B35" s="242" t="s">
        <v>68</v>
      </c>
      <c r="C35" s="242"/>
      <c r="D35" s="12" t="s">
        <v>795</v>
      </c>
      <c r="E35" s="11"/>
      <c r="F35" s="11"/>
      <c r="G35" s="11"/>
      <c r="H35" s="13"/>
    </row>
    <row r="36" spans="1:8" ht="31.5" customHeight="1">
      <c r="A36" s="12"/>
      <c r="B36" s="242" t="s">
        <v>153</v>
      </c>
      <c r="C36" s="242"/>
      <c r="D36" s="12" t="s">
        <v>795</v>
      </c>
      <c r="E36" s="11"/>
      <c r="F36" s="11"/>
      <c r="G36" s="11"/>
      <c r="H36" s="13"/>
    </row>
    <row r="37" spans="1:8" ht="34.5" customHeight="1">
      <c r="A37" s="237" t="s">
        <v>559</v>
      </c>
      <c r="B37" s="238"/>
      <c r="C37" s="239"/>
      <c r="D37" s="10"/>
      <c r="E37" s="11"/>
      <c r="F37" s="11"/>
      <c r="G37" s="11"/>
      <c r="H37" s="13"/>
    </row>
    <row r="38" spans="1:8" ht="30" customHeight="1">
      <c r="A38" s="237" t="s">
        <v>560</v>
      </c>
      <c r="B38" s="238"/>
      <c r="C38" s="239"/>
      <c r="D38" s="10"/>
      <c r="E38" s="11"/>
      <c r="F38" s="11"/>
      <c r="G38" s="11"/>
      <c r="H38" s="13"/>
    </row>
    <row r="39" spans="1:8" ht="57.75" customHeight="1">
      <c r="A39" s="12">
        <v>1</v>
      </c>
      <c r="B39" s="12" t="s">
        <v>156</v>
      </c>
      <c r="C39" s="13" t="s">
        <v>157</v>
      </c>
      <c r="D39" s="12" t="s">
        <v>158</v>
      </c>
      <c r="E39" s="11">
        <f>114.9*365/1000</f>
        <v>41.938499999999998</v>
      </c>
      <c r="F39" s="11"/>
      <c r="G39" s="11"/>
      <c r="H39" s="11"/>
    </row>
    <row r="40" spans="1:8" ht="33.75" customHeight="1">
      <c r="A40" s="12"/>
      <c r="B40" s="242" t="s">
        <v>68</v>
      </c>
      <c r="C40" s="242"/>
      <c r="D40" s="12" t="s">
        <v>795</v>
      </c>
      <c r="E40" s="11"/>
      <c r="F40" s="11"/>
      <c r="G40" s="11"/>
      <c r="H40" s="13"/>
    </row>
    <row r="41" spans="1:8" ht="30" customHeight="1">
      <c r="A41" s="237" t="s">
        <v>561</v>
      </c>
      <c r="B41" s="238"/>
      <c r="C41" s="239"/>
      <c r="D41" s="10"/>
      <c r="E41" s="11"/>
      <c r="F41" s="11"/>
      <c r="G41" s="11"/>
      <c r="H41" s="13"/>
    </row>
    <row r="42" spans="1:8" ht="56.25" customHeight="1">
      <c r="A42" s="12">
        <v>3</v>
      </c>
      <c r="B42" s="12" t="s">
        <v>160</v>
      </c>
      <c r="C42" s="13" t="s">
        <v>161</v>
      </c>
      <c r="D42" s="12" t="s">
        <v>158</v>
      </c>
      <c r="E42" s="11">
        <f>114.9*12/1000</f>
        <v>1.3788000000000002</v>
      </c>
      <c r="F42" s="11"/>
      <c r="G42" s="11"/>
      <c r="H42" s="78"/>
    </row>
    <row r="43" spans="1:8" ht="36.75" customHeight="1">
      <c r="A43" s="12"/>
      <c r="B43" s="242" t="s">
        <v>68</v>
      </c>
      <c r="C43" s="242"/>
      <c r="D43" s="12" t="s">
        <v>795</v>
      </c>
      <c r="E43" s="11"/>
      <c r="F43" s="11"/>
      <c r="G43" s="11"/>
      <c r="H43" s="13"/>
    </row>
    <row r="44" spans="1:8" ht="31.5" customHeight="1">
      <c r="A44" s="12"/>
      <c r="B44" s="242" t="s">
        <v>153</v>
      </c>
      <c r="C44" s="242"/>
      <c r="D44" s="12" t="s">
        <v>795</v>
      </c>
      <c r="E44" s="11"/>
      <c r="F44" s="11"/>
      <c r="G44" s="11"/>
      <c r="H44" s="13"/>
    </row>
    <row r="45" spans="1:8" ht="33.75" customHeight="1">
      <c r="A45" s="12"/>
      <c r="B45" s="242" t="s">
        <v>807</v>
      </c>
      <c r="C45" s="242"/>
      <c r="D45" s="12" t="s">
        <v>795</v>
      </c>
      <c r="E45" s="11"/>
      <c r="F45" s="11"/>
      <c r="G45" s="11"/>
      <c r="H45" s="13"/>
    </row>
    <row r="46" spans="1:8" ht="34.5" customHeight="1">
      <c r="A46" s="237" t="s">
        <v>808</v>
      </c>
      <c r="B46" s="238"/>
      <c r="C46" s="239"/>
      <c r="D46" s="10"/>
      <c r="E46" s="11"/>
      <c r="F46" s="11"/>
      <c r="G46" s="11"/>
      <c r="H46" s="13"/>
    </row>
    <row r="47" spans="1:8" ht="37.5" customHeight="1">
      <c r="A47" s="237" t="s">
        <v>550</v>
      </c>
      <c r="B47" s="238"/>
      <c r="C47" s="239"/>
      <c r="D47" s="10"/>
      <c r="E47" s="11"/>
      <c r="F47" s="11"/>
      <c r="G47" s="11"/>
      <c r="H47" s="13"/>
    </row>
    <row r="48" spans="1:8" ht="101.1" customHeight="1">
      <c r="A48" s="12">
        <v>1</v>
      </c>
      <c r="B48" s="12" t="s">
        <v>551</v>
      </c>
      <c r="C48" s="13" t="s">
        <v>562</v>
      </c>
      <c r="D48" s="12" t="s">
        <v>28</v>
      </c>
      <c r="E48" s="11">
        <v>24</v>
      </c>
      <c r="F48" s="11"/>
      <c r="G48" s="11"/>
      <c r="H48" s="78"/>
    </row>
    <row r="49" spans="1:8" ht="33.75" customHeight="1">
      <c r="A49" s="12"/>
      <c r="B49" s="242" t="s">
        <v>68</v>
      </c>
      <c r="C49" s="242"/>
      <c r="D49" s="12" t="s">
        <v>795</v>
      </c>
      <c r="E49" s="11"/>
      <c r="F49" s="11"/>
      <c r="G49" s="11"/>
      <c r="H49" s="13"/>
    </row>
    <row r="50" spans="1:8" ht="37.5" customHeight="1">
      <c r="A50" s="237" t="s">
        <v>69</v>
      </c>
      <c r="B50" s="238"/>
      <c r="C50" s="239"/>
      <c r="D50" s="10"/>
      <c r="E50" s="11"/>
      <c r="F50" s="11"/>
      <c r="G50" s="11"/>
      <c r="H50" s="13"/>
    </row>
    <row r="51" spans="1:8" ht="113.25" customHeight="1">
      <c r="A51" s="12">
        <v>1</v>
      </c>
      <c r="B51" s="12" t="s">
        <v>553</v>
      </c>
      <c r="C51" s="13" t="s">
        <v>370</v>
      </c>
      <c r="D51" s="12" t="s">
        <v>47</v>
      </c>
      <c r="E51" s="11">
        <v>2</v>
      </c>
      <c r="F51" s="11"/>
      <c r="G51" s="11"/>
      <c r="H51" s="78"/>
    </row>
    <row r="52" spans="1:8" ht="95.25" customHeight="1">
      <c r="A52" s="12">
        <v>2</v>
      </c>
      <c r="B52" s="12" t="s">
        <v>132</v>
      </c>
      <c r="C52" s="13" t="s">
        <v>563</v>
      </c>
      <c r="D52" s="12" t="s">
        <v>47</v>
      </c>
      <c r="E52" s="11">
        <v>1</v>
      </c>
      <c r="F52" s="11"/>
      <c r="G52" s="11"/>
      <c r="H52" s="78"/>
    </row>
    <row r="53" spans="1:8" ht="104.25" customHeight="1">
      <c r="A53" s="12">
        <v>3</v>
      </c>
      <c r="B53" s="12" t="s">
        <v>554</v>
      </c>
      <c r="C53" s="13" t="s">
        <v>370</v>
      </c>
      <c r="D53" s="12" t="s">
        <v>47</v>
      </c>
      <c r="E53" s="11">
        <v>1</v>
      </c>
      <c r="F53" s="11"/>
      <c r="G53" s="11"/>
      <c r="H53" s="78"/>
    </row>
    <row r="54" spans="1:8" ht="104.25" customHeight="1">
      <c r="A54" s="12">
        <v>4</v>
      </c>
      <c r="B54" s="12" t="s">
        <v>82</v>
      </c>
      <c r="C54" s="13" t="s">
        <v>555</v>
      </c>
      <c r="D54" s="12" t="s">
        <v>47</v>
      </c>
      <c r="E54" s="11">
        <v>2</v>
      </c>
      <c r="F54" s="11"/>
      <c r="G54" s="11"/>
      <c r="H54" s="78"/>
    </row>
    <row r="55" spans="1:8" ht="68.25" customHeight="1">
      <c r="A55" s="12">
        <v>5</v>
      </c>
      <c r="B55" s="12" t="s">
        <v>148</v>
      </c>
      <c r="C55" s="13" t="s">
        <v>535</v>
      </c>
      <c r="D55" s="12" t="s">
        <v>60</v>
      </c>
      <c r="E55" s="11">
        <v>2</v>
      </c>
      <c r="F55" s="11"/>
      <c r="G55" s="11"/>
      <c r="H55" s="78"/>
    </row>
    <row r="56" spans="1:8" ht="72" customHeight="1">
      <c r="A56" s="12">
        <v>6</v>
      </c>
      <c r="B56" s="12" t="s">
        <v>533</v>
      </c>
      <c r="C56" s="15" t="s">
        <v>558</v>
      </c>
      <c r="D56" s="12" t="s">
        <v>95</v>
      </c>
      <c r="E56" s="11">
        <v>2.9159999999999999</v>
      </c>
      <c r="F56" s="11"/>
      <c r="G56" s="11"/>
      <c r="H56" s="78"/>
    </row>
    <row r="57" spans="1:8" ht="33.75" customHeight="1">
      <c r="A57" s="12"/>
      <c r="B57" s="242" t="s">
        <v>68</v>
      </c>
      <c r="C57" s="242"/>
      <c r="D57" s="12" t="s">
        <v>795</v>
      </c>
      <c r="E57" s="11"/>
      <c r="F57" s="11"/>
      <c r="G57" s="11"/>
      <c r="H57" s="13"/>
    </row>
    <row r="58" spans="1:8" ht="34.5" customHeight="1">
      <c r="A58" s="12"/>
      <c r="B58" s="242" t="s">
        <v>153</v>
      </c>
      <c r="C58" s="242"/>
      <c r="D58" s="12" t="s">
        <v>795</v>
      </c>
      <c r="E58" s="11"/>
      <c r="F58" s="11"/>
      <c r="G58" s="11"/>
      <c r="H58" s="13"/>
    </row>
    <row r="59" spans="1:8" ht="42" customHeight="1">
      <c r="A59" s="237" t="s">
        <v>559</v>
      </c>
      <c r="B59" s="238"/>
      <c r="C59" s="239"/>
      <c r="D59" s="10"/>
      <c r="E59" s="11"/>
      <c r="F59" s="11"/>
      <c r="G59" s="11"/>
      <c r="H59" s="13"/>
    </row>
    <row r="60" spans="1:8" ht="36" customHeight="1">
      <c r="A60" s="237" t="s">
        <v>560</v>
      </c>
      <c r="B60" s="238"/>
      <c r="C60" s="239"/>
      <c r="D60" s="10"/>
      <c r="E60" s="11"/>
      <c r="F60" s="11"/>
      <c r="G60" s="11"/>
      <c r="H60" s="13"/>
    </row>
    <row r="61" spans="1:8" ht="52.5" customHeight="1">
      <c r="A61" s="12">
        <v>1</v>
      </c>
      <c r="B61" s="12" t="s">
        <v>156</v>
      </c>
      <c r="C61" s="13" t="s">
        <v>157</v>
      </c>
      <c r="D61" s="12" t="s">
        <v>158</v>
      </c>
      <c r="E61" s="11">
        <f>100*365/1000</f>
        <v>36.5</v>
      </c>
      <c r="F61" s="11"/>
      <c r="G61" s="11"/>
      <c r="H61" s="11"/>
    </row>
    <row r="62" spans="1:8" ht="30" customHeight="1">
      <c r="A62" s="12"/>
      <c r="B62" s="242" t="s">
        <v>68</v>
      </c>
      <c r="C62" s="242"/>
      <c r="D62" s="12" t="s">
        <v>795</v>
      </c>
      <c r="E62" s="11"/>
      <c r="F62" s="11"/>
      <c r="G62" s="11"/>
      <c r="H62" s="13"/>
    </row>
    <row r="63" spans="1:8" ht="37.5" customHeight="1">
      <c r="A63" s="243" t="s">
        <v>561</v>
      </c>
      <c r="B63" s="244"/>
      <c r="C63" s="245"/>
      <c r="D63" s="10"/>
      <c r="E63" s="11"/>
      <c r="F63" s="11"/>
      <c r="G63" s="11"/>
      <c r="H63" s="13"/>
    </row>
    <row r="64" spans="1:8" ht="60" customHeight="1">
      <c r="A64" s="12">
        <v>3</v>
      </c>
      <c r="B64" s="12" t="s">
        <v>160</v>
      </c>
      <c r="C64" s="13" t="s">
        <v>161</v>
      </c>
      <c r="D64" s="12" t="s">
        <v>158</v>
      </c>
      <c r="E64" s="11">
        <f>100*12/1000</f>
        <v>1.2</v>
      </c>
      <c r="F64" s="11"/>
      <c r="G64" s="11"/>
      <c r="H64" s="78"/>
    </row>
    <row r="65" spans="1:8" ht="31.5" customHeight="1">
      <c r="A65" s="12"/>
      <c r="B65" s="242" t="s">
        <v>68</v>
      </c>
      <c r="C65" s="242"/>
      <c r="D65" s="12" t="s">
        <v>795</v>
      </c>
      <c r="E65" s="11"/>
      <c r="F65" s="11"/>
      <c r="G65" s="11"/>
      <c r="H65" s="13"/>
    </row>
    <row r="66" spans="1:8" ht="29.25" customHeight="1">
      <c r="A66" s="12"/>
      <c r="B66" s="242" t="s">
        <v>153</v>
      </c>
      <c r="C66" s="242"/>
      <c r="D66" s="12" t="s">
        <v>795</v>
      </c>
      <c r="E66" s="11"/>
      <c r="F66" s="11"/>
      <c r="G66" s="11"/>
      <c r="H66" s="13"/>
    </row>
    <row r="67" spans="1:8" ht="36.75" customHeight="1">
      <c r="A67" s="12"/>
      <c r="B67" s="242" t="s">
        <v>809</v>
      </c>
      <c r="C67" s="242"/>
      <c r="D67" s="12" t="s">
        <v>795</v>
      </c>
      <c r="E67" s="11"/>
      <c r="F67" s="11"/>
      <c r="G67" s="11"/>
      <c r="H67" s="13"/>
    </row>
    <row r="68" spans="1:8" ht="35.25" customHeight="1">
      <c r="A68" s="237" t="s">
        <v>810</v>
      </c>
      <c r="B68" s="238"/>
      <c r="C68" s="239"/>
      <c r="D68" s="10"/>
      <c r="E68" s="11"/>
      <c r="F68" s="11"/>
      <c r="G68" s="11"/>
      <c r="H68" s="13"/>
    </row>
    <row r="69" spans="1:8" ht="37.5" customHeight="1">
      <c r="A69" s="237" t="s">
        <v>550</v>
      </c>
      <c r="B69" s="238"/>
      <c r="C69" s="239"/>
      <c r="D69" s="10"/>
      <c r="E69" s="11"/>
      <c r="F69" s="11"/>
      <c r="G69" s="11"/>
      <c r="H69" s="13"/>
    </row>
    <row r="70" spans="1:8" ht="101.1" customHeight="1">
      <c r="A70" s="12">
        <v>1</v>
      </c>
      <c r="B70" s="12" t="s">
        <v>551</v>
      </c>
      <c r="C70" s="13" t="s">
        <v>562</v>
      </c>
      <c r="D70" s="12" t="s">
        <v>28</v>
      </c>
      <c r="E70" s="11">
        <v>23</v>
      </c>
      <c r="F70" s="11"/>
      <c r="G70" s="11"/>
      <c r="H70" s="78"/>
    </row>
    <row r="71" spans="1:8" ht="36.75" customHeight="1">
      <c r="A71" s="12"/>
      <c r="B71" s="242" t="s">
        <v>68</v>
      </c>
      <c r="C71" s="242"/>
      <c r="D71" s="12" t="s">
        <v>795</v>
      </c>
      <c r="E71" s="11"/>
      <c r="F71" s="11"/>
      <c r="G71" s="11"/>
      <c r="H71" s="13"/>
    </row>
    <row r="72" spans="1:8" ht="43.5" customHeight="1">
      <c r="A72" s="237" t="s">
        <v>69</v>
      </c>
      <c r="B72" s="238"/>
      <c r="C72" s="239"/>
      <c r="D72" s="10"/>
      <c r="E72" s="11"/>
      <c r="F72" s="11"/>
      <c r="G72" s="11"/>
      <c r="H72" s="13"/>
    </row>
    <row r="73" spans="1:8" ht="105" customHeight="1">
      <c r="A73" s="12">
        <v>1</v>
      </c>
      <c r="B73" s="12" t="s">
        <v>553</v>
      </c>
      <c r="C73" s="13" t="s">
        <v>370</v>
      </c>
      <c r="D73" s="12" t="s">
        <v>47</v>
      </c>
      <c r="E73" s="11">
        <v>2</v>
      </c>
      <c r="F73" s="11"/>
      <c r="G73" s="11"/>
      <c r="H73" s="78"/>
    </row>
    <row r="74" spans="1:8" ht="68.099999999999994" customHeight="1">
      <c r="A74" s="12">
        <v>2</v>
      </c>
      <c r="B74" s="12" t="s">
        <v>132</v>
      </c>
      <c r="C74" s="13" t="s">
        <v>563</v>
      </c>
      <c r="D74" s="12" t="s">
        <v>47</v>
      </c>
      <c r="E74" s="11">
        <v>1</v>
      </c>
      <c r="F74" s="11"/>
      <c r="G74" s="11"/>
      <c r="H74" s="78"/>
    </row>
    <row r="75" spans="1:8" ht="114.75" customHeight="1">
      <c r="A75" s="12">
        <v>3</v>
      </c>
      <c r="B75" s="12" t="s">
        <v>554</v>
      </c>
      <c r="C75" s="13" t="s">
        <v>370</v>
      </c>
      <c r="D75" s="12" t="s">
        <v>47</v>
      </c>
      <c r="E75" s="11">
        <v>1</v>
      </c>
      <c r="F75" s="11"/>
      <c r="G75" s="11"/>
      <c r="H75" s="78"/>
    </row>
    <row r="76" spans="1:8" ht="102.75" customHeight="1">
      <c r="A76" s="12">
        <v>4</v>
      </c>
      <c r="B76" s="12" t="s">
        <v>82</v>
      </c>
      <c r="C76" s="13" t="s">
        <v>555</v>
      </c>
      <c r="D76" s="12" t="s">
        <v>47</v>
      </c>
      <c r="E76" s="11">
        <v>2</v>
      </c>
      <c r="F76" s="11"/>
      <c r="G76" s="11"/>
      <c r="H76" s="78"/>
    </row>
    <row r="77" spans="1:8" ht="63.75" customHeight="1">
      <c r="A77" s="12">
        <v>5</v>
      </c>
      <c r="B77" s="12" t="s">
        <v>148</v>
      </c>
      <c r="C77" s="13" t="s">
        <v>535</v>
      </c>
      <c r="D77" s="12" t="s">
        <v>60</v>
      </c>
      <c r="E77" s="11">
        <v>2</v>
      </c>
      <c r="F77" s="11"/>
      <c r="G77" s="11"/>
      <c r="H77" s="78"/>
    </row>
    <row r="78" spans="1:8" ht="60.75" customHeight="1">
      <c r="A78" s="12">
        <v>6</v>
      </c>
      <c r="B78" s="12" t="s">
        <v>533</v>
      </c>
      <c r="C78" s="15" t="s">
        <v>558</v>
      </c>
      <c r="D78" s="12" t="s">
        <v>95</v>
      </c>
      <c r="E78" s="11">
        <v>2.9159999999999999</v>
      </c>
      <c r="F78" s="11"/>
      <c r="G78" s="11"/>
      <c r="H78" s="78"/>
    </row>
    <row r="79" spans="1:8" ht="32.25" customHeight="1">
      <c r="A79" s="12"/>
      <c r="B79" s="242" t="s">
        <v>68</v>
      </c>
      <c r="C79" s="242"/>
      <c r="D79" s="12" t="s">
        <v>795</v>
      </c>
      <c r="E79" s="11"/>
      <c r="F79" s="11"/>
      <c r="G79" s="11"/>
      <c r="H79" s="13"/>
    </row>
    <row r="80" spans="1:8" ht="32.25" customHeight="1">
      <c r="A80" s="12"/>
      <c r="B80" s="242" t="s">
        <v>153</v>
      </c>
      <c r="C80" s="242"/>
      <c r="D80" s="12" t="s">
        <v>795</v>
      </c>
      <c r="E80" s="11"/>
      <c r="F80" s="11"/>
      <c r="G80" s="11"/>
      <c r="H80" s="13"/>
    </row>
    <row r="81" spans="1:8" ht="36.75" customHeight="1">
      <c r="A81" s="237" t="s">
        <v>559</v>
      </c>
      <c r="B81" s="238"/>
      <c r="C81" s="239"/>
      <c r="D81" s="10"/>
      <c r="E81" s="11"/>
      <c r="F81" s="11"/>
      <c r="G81" s="11"/>
      <c r="H81" s="13"/>
    </row>
    <row r="82" spans="1:8" ht="42.75" customHeight="1">
      <c r="A82" s="237" t="s">
        <v>560</v>
      </c>
      <c r="B82" s="238"/>
      <c r="C82" s="239"/>
      <c r="D82" s="10"/>
      <c r="E82" s="11"/>
      <c r="F82" s="11"/>
      <c r="G82" s="11"/>
      <c r="H82" s="13"/>
    </row>
    <row r="83" spans="1:8" ht="51.75" customHeight="1">
      <c r="A83" s="12">
        <v>1</v>
      </c>
      <c r="B83" s="12" t="s">
        <v>156</v>
      </c>
      <c r="C83" s="13" t="s">
        <v>157</v>
      </c>
      <c r="D83" s="12" t="s">
        <v>158</v>
      </c>
      <c r="E83" s="11">
        <f>87.6*365/1000</f>
        <v>31.973999999999997</v>
      </c>
      <c r="F83" s="11"/>
      <c r="G83" s="11"/>
      <c r="H83" s="11"/>
    </row>
    <row r="84" spans="1:8" ht="29.25" customHeight="1">
      <c r="A84" s="12"/>
      <c r="B84" s="242" t="s">
        <v>68</v>
      </c>
      <c r="C84" s="242"/>
      <c r="D84" s="12" t="s">
        <v>795</v>
      </c>
      <c r="E84" s="11"/>
      <c r="F84" s="11"/>
      <c r="G84" s="11"/>
      <c r="H84" s="13"/>
    </row>
    <row r="85" spans="1:8" ht="33.75" customHeight="1">
      <c r="A85" s="237" t="s">
        <v>561</v>
      </c>
      <c r="B85" s="238"/>
      <c r="C85" s="239"/>
      <c r="D85" s="10"/>
      <c r="E85" s="11"/>
      <c r="F85" s="11"/>
      <c r="G85" s="11"/>
      <c r="H85" s="78"/>
    </row>
    <row r="86" spans="1:8" ht="56.25" customHeight="1">
      <c r="A86" s="12">
        <v>3</v>
      </c>
      <c r="B86" s="12" t="s">
        <v>160</v>
      </c>
      <c r="C86" s="13" t="s">
        <v>161</v>
      </c>
      <c r="D86" s="12" t="s">
        <v>158</v>
      </c>
      <c r="E86" s="11">
        <f>87.6*12/1000</f>
        <v>1.0511999999999999</v>
      </c>
      <c r="F86" s="11"/>
      <c r="G86" s="11"/>
      <c r="H86" s="78"/>
    </row>
    <row r="87" spans="1:8" ht="30" customHeight="1">
      <c r="A87" s="12"/>
      <c r="B87" s="242" t="s">
        <v>68</v>
      </c>
      <c r="C87" s="242"/>
      <c r="D87" s="12" t="s">
        <v>795</v>
      </c>
      <c r="E87" s="11"/>
      <c r="F87" s="11"/>
      <c r="G87" s="11"/>
      <c r="H87" s="13"/>
    </row>
    <row r="88" spans="1:8" ht="25.5" customHeight="1">
      <c r="A88" s="12"/>
      <c r="B88" s="242" t="s">
        <v>153</v>
      </c>
      <c r="C88" s="242"/>
      <c r="D88" s="12" t="s">
        <v>795</v>
      </c>
      <c r="E88" s="11"/>
      <c r="F88" s="11"/>
      <c r="G88" s="11"/>
      <c r="H88" s="13"/>
    </row>
    <row r="89" spans="1:8" ht="27" customHeight="1">
      <c r="A89" s="12"/>
      <c r="B89" s="242" t="s">
        <v>811</v>
      </c>
      <c r="C89" s="242"/>
      <c r="D89" s="12" t="s">
        <v>795</v>
      </c>
      <c r="E89" s="11"/>
      <c r="F89" s="11"/>
      <c r="G89" s="11"/>
      <c r="H89" s="13"/>
    </row>
    <row r="90" spans="1:8" ht="30.75" customHeight="1">
      <c r="A90" s="12"/>
      <c r="B90" s="242" t="s">
        <v>812</v>
      </c>
      <c r="C90" s="242"/>
      <c r="D90" s="12" t="s">
        <v>795</v>
      </c>
      <c r="E90" s="11"/>
      <c r="F90" s="11"/>
      <c r="G90" s="11"/>
      <c r="H90" s="13"/>
    </row>
    <row r="91" spans="1:8" ht="30.75" customHeight="1">
      <c r="A91" s="182"/>
      <c r="B91" s="188" t="s">
        <v>813</v>
      </c>
      <c r="C91" s="189"/>
      <c r="D91" s="40" t="s">
        <v>795</v>
      </c>
      <c r="E91" s="183"/>
      <c r="F91" s="183"/>
      <c r="G91" s="183"/>
      <c r="H91" s="184"/>
    </row>
  </sheetData>
  <sheetProtection formatCells="0" formatColumns="0" formatRows="0" insertColumns="0" insertRows="0" insertHyperlinks="0" deleteColumns="0" deleteRows="0" sort="0" autoFilter="0" pivotTables="0"/>
  <mergeCells count="55">
    <mergeCell ref="A1:H1"/>
    <mergeCell ref="A3:C3"/>
    <mergeCell ref="A4:C4"/>
    <mergeCell ref="B6:C6"/>
    <mergeCell ref="A7:C7"/>
    <mergeCell ref="B13:C13"/>
    <mergeCell ref="B14:C14"/>
    <mergeCell ref="A15:C15"/>
    <mergeCell ref="A16:C16"/>
    <mergeCell ref="B18:C18"/>
    <mergeCell ref="A19:C19"/>
    <mergeCell ref="B21:C21"/>
    <mergeCell ref="B22:C22"/>
    <mergeCell ref="B23:C23"/>
    <mergeCell ref="A24:C24"/>
    <mergeCell ref="A25:C25"/>
    <mergeCell ref="B27:C27"/>
    <mergeCell ref="A28:C28"/>
    <mergeCell ref="B35:C35"/>
    <mergeCell ref="B36:C36"/>
    <mergeCell ref="A37:C37"/>
    <mergeCell ref="A38:C38"/>
    <mergeCell ref="B40:C40"/>
    <mergeCell ref="A41:C41"/>
    <mergeCell ref="B43:C43"/>
    <mergeCell ref="B44:C44"/>
    <mergeCell ref="B45:C45"/>
    <mergeCell ref="A46:C46"/>
    <mergeCell ref="A47:C47"/>
    <mergeCell ref="B49:C49"/>
    <mergeCell ref="A50:C50"/>
    <mergeCell ref="B57:C57"/>
    <mergeCell ref="B58:C58"/>
    <mergeCell ref="A59:C59"/>
    <mergeCell ref="A60:C60"/>
    <mergeCell ref="B62:C62"/>
    <mergeCell ref="A63:C63"/>
    <mergeCell ref="B65:C65"/>
    <mergeCell ref="B66:C66"/>
    <mergeCell ref="B67:C67"/>
    <mergeCell ref="A68:C68"/>
    <mergeCell ref="A69:C69"/>
    <mergeCell ref="B71:C71"/>
    <mergeCell ref="A72:C72"/>
    <mergeCell ref="B79:C79"/>
    <mergeCell ref="B91:C91"/>
    <mergeCell ref="B80:C80"/>
    <mergeCell ref="A81:C81"/>
    <mergeCell ref="B89:C89"/>
    <mergeCell ref="B90:C90"/>
    <mergeCell ref="A82:C82"/>
    <mergeCell ref="B84:C84"/>
    <mergeCell ref="A85:C85"/>
    <mergeCell ref="B87:C87"/>
    <mergeCell ref="B88:C88"/>
  </mergeCells>
  <phoneticPr fontId="21" type="noConversion"/>
  <pageMargins left="0.59055118110236227" right="0.59055118110236227" top="0.59055118110236227" bottom="0.47244094488188981" header="0" footer="0"/>
  <pageSetup paperSize="9" fitToHeight="0" orientation="portrait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>
    <pageSetUpPr fitToPage="1"/>
  </sheetPr>
  <dimension ref="A1:H20"/>
  <sheetViews>
    <sheetView zoomScaleSheetLayoutView="70" workbookViewId="0">
      <pane ySplit="2" topLeftCell="A18" activePane="bottomLeft" state="frozen"/>
      <selection pane="bottomLeft" activeCell="C23" sqref="C23"/>
    </sheetView>
  </sheetViews>
  <sheetFormatPr defaultColWidth="8.875" defaultRowHeight="18.75"/>
  <cols>
    <col min="1" max="1" width="5.25" style="1" customWidth="1"/>
    <col min="2" max="2" width="9.5" style="2" customWidth="1"/>
    <col min="3" max="3" width="29.625" style="1" customWidth="1"/>
    <col min="4" max="4" width="6.5" style="1" customWidth="1"/>
    <col min="5" max="5" width="8.125" style="3" customWidth="1"/>
    <col min="6" max="6" width="7.875" style="3" customWidth="1"/>
    <col min="7" max="7" width="8.25" style="3" customWidth="1"/>
    <col min="8" max="8" width="8.875" style="4" customWidth="1"/>
    <col min="9" max="16384" width="8.875" style="1"/>
  </cols>
  <sheetData>
    <row r="1" spans="1:8" ht="39" customHeight="1">
      <c r="A1" s="250" t="s">
        <v>784</v>
      </c>
      <c r="B1" s="251"/>
      <c r="C1" s="251"/>
      <c r="D1" s="251"/>
      <c r="E1" s="251"/>
      <c r="F1" s="251"/>
      <c r="G1" s="251"/>
      <c r="H1" s="252"/>
    </row>
    <row r="2" spans="1:8" ht="35.1" customHeight="1">
      <c r="A2" s="5" t="s">
        <v>17</v>
      </c>
      <c r="B2" s="5" t="s">
        <v>21</v>
      </c>
      <c r="C2" s="5" t="s">
        <v>791</v>
      </c>
      <c r="D2" s="6" t="s">
        <v>792</v>
      </c>
      <c r="E2" s="7" t="s">
        <v>793</v>
      </c>
      <c r="F2" s="8" t="s">
        <v>22</v>
      </c>
      <c r="G2" s="8" t="s">
        <v>167</v>
      </c>
      <c r="H2" s="9" t="s">
        <v>19</v>
      </c>
    </row>
    <row r="3" spans="1:8" ht="33.75" customHeight="1">
      <c r="A3" s="237" t="s">
        <v>24</v>
      </c>
      <c r="B3" s="238"/>
      <c r="C3" s="239"/>
      <c r="D3" s="10"/>
      <c r="E3" s="11"/>
      <c r="F3" s="11"/>
      <c r="G3" s="11"/>
      <c r="H3" s="12"/>
    </row>
    <row r="4" spans="1:8" ht="29.25" customHeight="1">
      <c r="A4" s="237" t="s">
        <v>550</v>
      </c>
      <c r="B4" s="238"/>
      <c r="C4" s="239"/>
      <c r="D4" s="10"/>
      <c r="E4" s="11"/>
      <c r="F4" s="11"/>
      <c r="G4" s="11"/>
      <c r="H4" s="12"/>
    </row>
    <row r="5" spans="1:8" ht="101.1" customHeight="1">
      <c r="A5" s="12">
        <v>1</v>
      </c>
      <c r="B5" s="12" t="s">
        <v>551</v>
      </c>
      <c r="C5" s="13" t="s">
        <v>751</v>
      </c>
      <c r="D5" s="12" t="s">
        <v>28</v>
      </c>
      <c r="E5" s="14">
        <v>18.62</v>
      </c>
      <c r="F5" s="14"/>
      <c r="G5" s="11"/>
      <c r="H5" s="11"/>
    </row>
    <row r="6" spans="1:8" ht="27.75" customHeight="1">
      <c r="A6" s="12"/>
      <c r="B6" s="242" t="s">
        <v>68</v>
      </c>
      <c r="C6" s="242"/>
      <c r="D6" s="12" t="s">
        <v>795</v>
      </c>
      <c r="E6" s="11"/>
      <c r="F6" s="11"/>
      <c r="G6" s="11"/>
      <c r="H6" s="12"/>
    </row>
    <row r="7" spans="1:8" ht="39" customHeight="1">
      <c r="A7" s="237" t="s">
        <v>69</v>
      </c>
      <c r="B7" s="238"/>
      <c r="C7" s="239"/>
      <c r="D7" s="10"/>
      <c r="E7" s="11"/>
      <c r="F7" s="11"/>
      <c r="G7" s="11"/>
      <c r="H7" s="12"/>
    </row>
    <row r="8" spans="1:8" ht="84.6" customHeight="1">
      <c r="A8" s="12">
        <v>1</v>
      </c>
      <c r="B8" s="12" t="s">
        <v>82</v>
      </c>
      <c r="C8" s="15" t="s">
        <v>752</v>
      </c>
      <c r="D8" s="12" t="s">
        <v>47</v>
      </c>
      <c r="E8" s="14">
        <v>2</v>
      </c>
      <c r="F8" s="14"/>
      <c r="G8" s="11"/>
      <c r="H8" s="11"/>
    </row>
    <row r="9" spans="1:8" ht="30.75" customHeight="1">
      <c r="A9" s="12"/>
      <c r="B9" s="242" t="s">
        <v>68</v>
      </c>
      <c r="C9" s="242"/>
      <c r="D9" s="12" t="s">
        <v>795</v>
      </c>
      <c r="E9" s="11"/>
      <c r="F9" s="11"/>
      <c r="G9" s="11"/>
      <c r="H9" s="12"/>
    </row>
    <row r="10" spans="1:8" ht="26.25" customHeight="1">
      <c r="A10" s="12"/>
      <c r="B10" s="242" t="s">
        <v>153</v>
      </c>
      <c r="C10" s="242"/>
      <c r="D10" s="12" t="s">
        <v>795</v>
      </c>
      <c r="E10" s="11"/>
      <c r="F10" s="11"/>
      <c r="G10" s="11"/>
      <c r="H10" s="12"/>
    </row>
    <row r="11" spans="1:8" ht="30.75" customHeight="1">
      <c r="A11" s="237" t="s">
        <v>154</v>
      </c>
      <c r="B11" s="238"/>
      <c r="C11" s="239"/>
      <c r="D11" s="10"/>
      <c r="E11" s="11"/>
      <c r="F11" s="11"/>
      <c r="G11" s="11"/>
      <c r="H11" s="12"/>
    </row>
    <row r="12" spans="1:8" ht="36" customHeight="1">
      <c r="A12" s="249" t="s">
        <v>155</v>
      </c>
      <c r="B12" s="249"/>
      <c r="C12" s="249"/>
      <c r="D12" s="249"/>
      <c r="E12" s="11"/>
      <c r="F12" s="11"/>
      <c r="G12" s="11"/>
      <c r="H12" s="12"/>
    </row>
    <row r="13" spans="1:8" ht="39.75" customHeight="1">
      <c r="A13" s="12">
        <v>1</v>
      </c>
      <c r="B13" s="12" t="s">
        <v>156</v>
      </c>
      <c r="C13" s="13" t="s">
        <v>157</v>
      </c>
      <c r="D13" s="12" t="s">
        <v>158</v>
      </c>
      <c r="E13" s="14">
        <v>36.660600000000002</v>
      </c>
      <c r="F13" s="14"/>
      <c r="G13" s="11"/>
      <c r="H13" s="14"/>
    </row>
    <row r="14" spans="1:8" ht="28.5" customHeight="1">
      <c r="A14" s="12"/>
      <c r="B14" s="242" t="s">
        <v>68</v>
      </c>
      <c r="C14" s="242"/>
      <c r="D14" s="12" t="s">
        <v>795</v>
      </c>
      <c r="E14" s="11"/>
      <c r="F14" s="11"/>
      <c r="G14" s="11"/>
      <c r="H14" s="12"/>
    </row>
    <row r="15" spans="1:8" ht="36" customHeight="1">
      <c r="A15" s="237" t="s">
        <v>159</v>
      </c>
      <c r="B15" s="238"/>
      <c r="C15" s="239"/>
      <c r="D15" s="10"/>
      <c r="E15" s="11"/>
      <c r="F15" s="11"/>
      <c r="G15" s="11"/>
      <c r="H15" s="12"/>
    </row>
    <row r="16" spans="1:8" ht="35.1" customHeight="1">
      <c r="A16" s="12">
        <v>3</v>
      </c>
      <c r="B16" s="12" t="s">
        <v>160</v>
      </c>
      <c r="C16" s="13" t="s">
        <v>161</v>
      </c>
      <c r="D16" s="12" t="s">
        <v>158</v>
      </c>
      <c r="E16" s="11">
        <f>100.44*12/1000</f>
        <v>1.2052799999999999</v>
      </c>
      <c r="F16" s="14"/>
      <c r="G16" s="11"/>
      <c r="H16" s="14"/>
    </row>
    <row r="17" spans="1:8" ht="24.75" customHeight="1">
      <c r="A17" s="12"/>
      <c r="B17" s="242" t="s">
        <v>68</v>
      </c>
      <c r="C17" s="242"/>
      <c r="D17" s="12" t="s">
        <v>795</v>
      </c>
      <c r="E17" s="11"/>
      <c r="F17" s="11"/>
      <c r="G17" s="11"/>
      <c r="H17" s="12"/>
    </row>
    <row r="18" spans="1:8" ht="27" customHeight="1">
      <c r="A18" s="12"/>
      <c r="B18" s="242" t="s">
        <v>153</v>
      </c>
      <c r="C18" s="242"/>
      <c r="D18" s="12" t="s">
        <v>795</v>
      </c>
      <c r="E18" s="11"/>
      <c r="F18" s="11"/>
      <c r="G18" s="11"/>
      <c r="H18" s="12"/>
    </row>
    <row r="19" spans="1:8" ht="29.25" customHeight="1">
      <c r="A19" s="12"/>
      <c r="B19" s="242" t="s">
        <v>788</v>
      </c>
      <c r="C19" s="242"/>
      <c r="D19" s="12" t="s">
        <v>795</v>
      </c>
      <c r="E19" s="11"/>
      <c r="F19" s="11"/>
      <c r="G19" s="11"/>
      <c r="H19" s="12"/>
    </row>
    <row r="20" spans="1:8" ht="27.75" customHeight="1">
      <c r="A20" s="182"/>
      <c r="B20" s="188" t="s">
        <v>789</v>
      </c>
      <c r="C20" s="189"/>
      <c r="D20" s="40" t="s">
        <v>795</v>
      </c>
      <c r="E20" s="183"/>
      <c r="F20" s="183"/>
      <c r="G20" s="183"/>
      <c r="H20" s="184"/>
    </row>
  </sheetData>
  <mergeCells count="15">
    <mergeCell ref="A1:H1"/>
    <mergeCell ref="A3:C3"/>
    <mergeCell ref="A4:C4"/>
    <mergeCell ref="B6:C6"/>
    <mergeCell ref="A7:C7"/>
    <mergeCell ref="B9:C9"/>
    <mergeCell ref="B10:C10"/>
    <mergeCell ref="A11:C11"/>
    <mergeCell ref="A12:D12"/>
    <mergeCell ref="B14:C14"/>
    <mergeCell ref="B20:C20"/>
    <mergeCell ref="A15:C15"/>
    <mergeCell ref="B17:C17"/>
    <mergeCell ref="B18:C18"/>
    <mergeCell ref="B19:C19"/>
  </mergeCells>
  <phoneticPr fontId="21" type="noConversion"/>
  <pageMargins left="0.51181102362204722" right="0.51181102362204722" top="0.55118110236220474" bottom="0.55118110236220474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D21"/>
  <sheetViews>
    <sheetView tabSelected="1" topLeftCell="A7" zoomScaleSheetLayoutView="85" workbookViewId="0">
      <selection activeCell="B20" sqref="B20"/>
    </sheetView>
  </sheetViews>
  <sheetFormatPr defaultColWidth="9" defaultRowHeight="12.75"/>
  <cols>
    <col min="1" max="1" width="13.125" style="166" customWidth="1"/>
    <col min="2" max="2" width="39.625" style="167" customWidth="1"/>
    <col min="3" max="3" width="24.375" style="166" customWidth="1"/>
    <col min="4" max="4" width="15.5" style="166" customWidth="1"/>
    <col min="5" max="217" width="8.875" style="166" customWidth="1"/>
    <col min="218" max="16384" width="9" style="166"/>
  </cols>
  <sheetData>
    <row r="1" spans="1:4" ht="62.25" customHeight="1">
      <c r="A1" s="187" t="s">
        <v>766</v>
      </c>
      <c r="B1" s="187"/>
      <c r="C1" s="187"/>
      <c r="D1" s="187"/>
    </row>
    <row r="2" spans="1:4" s="165" customFormat="1" ht="66" customHeight="1">
      <c r="A2" s="168" t="s">
        <v>17</v>
      </c>
      <c r="B2" s="168" t="s">
        <v>18</v>
      </c>
      <c r="C2" s="177" t="s">
        <v>814</v>
      </c>
      <c r="D2" s="178" t="s">
        <v>767</v>
      </c>
    </row>
    <row r="3" spans="1:4" ht="36" customHeight="1">
      <c r="A3" s="179">
        <v>1</v>
      </c>
      <c r="B3" s="180" t="s">
        <v>768</v>
      </c>
      <c r="C3" s="169"/>
      <c r="D3" s="170"/>
    </row>
    <row r="4" spans="1:4" ht="39.950000000000003" customHeight="1">
      <c r="A4" s="179">
        <v>2</v>
      </c>
      <c r="B4" s="180" t="s">
        <v>769</v>
      </c>
      <c r="C4" s="169"/>
      <c r="D4" s="170"/>
    </row>
    <row r="5" spans="1:4" ht="39.950000000000003" customHeight="1">
      <c r="A5" s="179">
        <v>3</v>
      </c>
      <c r="B5" s="180" t="s">
        <v>770</v>
      </c>
      <c r="C5" s="169"/>
      <c r="D5" s="170"/>
    </row>
    <row r="6" spans="1:4" ht="39.950000000000003" customHeight="1">
      <c r="A6" s="179">
        <v>4</v>
      </c>
      <c r="B6" s="180" t="s">
        <v>771</v>
      </c>
      <c r="C6" s="169"/>
      <c r="D6" s="170"/>
    </row>
    <row r="7" spans="1:4" ht="39.950000000000003" customHeight="1">
      <c r="A7" s="179">
        <v>5</v>
      </c>
      <c r="B7" s="180" t="s">
        <v>772</v>
      </c>
      <c r="C7" s="169"/>
      <c r="D7" s="170"/>
    </row>
    <row r="8" spans="1:4" ht="39.950000000000003" customHeight="1">
      <c r="A8" s="179">
        <v>6</v>
      </c>
      <c r="B8" s="180" t="s">
        <v>783</v>
      </c>
      <c r="C8" s="169"/>
      <c r="D8" s="170"/>
    </row>
    <row r="9" spans="1:4" ht="39.950000000000003" customHeight="1">
      <c r="A9" s="179">
        <v>7</v>
      </c>
      <c r="B9" s="180" t="s">
        <v>773</v>
      </c>
      <c r="C9" s="169"/>
      <c r="D9" s="170"/>
    </row>
    <row r="10" spans="1:4" ht="39.950000000000003" customHeight="1">
      <c r="A10" s="179">
        <v>8</v>
      </c>
      <c r="B10" s="180" t="s">
        <v>785</v>
      </c>
      <c r="C10" s="169"/>
      <c r="D10" s="170"/>
    </row>
    <row r="11" spans="1:4" ht="39.950000000000003" customHeight="1">
      <c r="A11" s="179">
        <v>9</v>
      </c>
      <c r="B11" s="180" t="s">
        <v>786</v>
      </c>
      <c r="C11" s="169"/>
      <c r="D11" s="170"/>
    </row>
    <row r="12" spans="1:4" ht="39.950000000000003" customHeight="1">
      <c r="A12" s="179">
        <v>10</v>
      </c>
      <c r="B12" s="180" t="s">
        <v>776</v>
      </c>
      <c r="C12" s="169"/>
      <c r="D12" s="170"/>
    </row>
    <row r="13" spans="1:4" ht="39.950000000000003" customHeight="1">
      <c r="A13" s="179">
        <v>11</v>
      </c>
      <c r="B13" s="180" t="s">
        <v>778</v>
      </c>
      <c r="C13" s="169"/>
      <c r="D13" s="170"/>
    </row>
    <row r="14" spans="1:4" ht="39.950000000000003" customHeight="1">
      <c r="A14" s="179">
        <v>12</v>
      </c>
      <c r="B14" s="180" t="s">
        <v>779</v>
      </c>
      <c r="C14" s="169"/>
      <c r="D14" s="170"/>
    </row>
    <row r="15" spans="1:4" ht="39.950000000000003" customHeight="1">
      <c r="A15" s="179">
        <v>13</v>
      </c>
      <c r="B15" s="180" t="s">
        <v>780</v>
      </c>
      <c r="C15" s="169"/>
      <c r="D15" s="170"/>
    </row>
    <row r="16" spans="1:4" ht="39.950000000000003" customHeight="1">
      <c r="A16" s="179">
        <v>14</v>
      </c>
      <c r="B16" s="180" t="s">
        <v>781</v>
      </c>
      <c r="C16" s="169"/>
      <c r="D16" s="170"/>
    </row>
    <row r="17" spans="1:4" ht="39.950000000000003" customHeight="1">
      <c r="A17" s="179">
        <v>15</v>
      </c>
      <c r="B17" s="180" t="s">
        <v>782</v>
      </c>
      <c r="C17" s="169"/>
      <c r="D17" s="170"/>
    </row>
    <row r="18" spans="1:4" ht="39.950000000000003" customHeight="1">
      <c r="A18" s="179">
        <v>16</v>
      </c>
      <c r="B18" s="186" t="s">
        <v>777</v>
      </c>
      <c r="C18" s="169"/>
      <c r="D18" s="170"/>
    </row>
    <row r="19" spans="1:4" ht="39.950000000000003" customHeight="1">
      <c r="A19" s="179">
        <v>17</v>
      </c>
      <c r="B19" s="180" t="s">
        <v>784</v>
      </c>
      <c r="C19" s="169"/>
      <c r="D19" s="170"/>
    </row>
    <row r="20" spans="1:4" ht="42" customHeight="1">
      <c r="A20" s="179">
        <v>18</v>
      </c>
      <c r="B20" s="185" t="s">
        <v>815</v>
      </c>
      <c r="C20" s="169"/>
      <c r="D20" s="181" t="s">
        <v>787</v>
      </c>
    </row>
    <row r="21" spans="1:4">
      <c r="A21" s="171"/>
      <c r="B21" s="172"/>
      <c r="C21" s="171"/>
      <c r="D21" s="171"/>
    </row>
  </sheetData>
  <sheetProtection formatCells="0" formatColumns="0" formatRows="0" insertColumns="0" insertRows="0" insertHyperlinks="0" deleteColumns="0" deleteRows="0" sort="0" autoFilter="0" pivotTables="0"/>
  <mergeCells count="1">
    <mergeCell ref="A1:D1"/>
  </mergeCells>
  <phoneticPr fontId="21" type="noConversion"/>
  <pageMargins left="0.55118110236220474" right="0.55118110236220474" top="0.59055118110236227" bottom="0.5905511811023622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pageSetUpPr fitToPage="1"/>
  </sheetPr>
  <dimension ref="A1:H101"/>
  <sheetViews>
    <sheetView zoomScaleSheetLayoutView="70" workbookViewId="0">
      <pane ySplit="2" topLeftCell="A3" activePane="bottomLeft" state="frozen"/>
      <selection pane="bottomLeft" sqref="A1:H1"/>
    </sheetView>
  </sheetViews>
  <sheetFormatPr defaultColWidth="8.875" defaultRowHeight="18.75"/>
  <cols>
    <col min="1" max="1" width="6.625" style="1" customWidth="1"/>
    <col min="2" max="2" width="13.75" style="2" customWidth="1"/>
    <col min="3" max="3" width="29.125" style="1" customWidth="1"/>
    <col min="4" max="4" width="8.5" style="1" customWidth="1"/>
    <col min="5" max="5" width="8.5" style="119" customWidth="1"/>
    <col min="6" max="7" width="8" style="119" customWidth="1"/>
    <col min="8" max="8" width="10.875" style="148" customWidth="1"/>
    <col min="9" max="9" width="8.875" style="1"/>
    <col min="10" max="10" width="11.125" style="1"/>
    <col min="11" max="16384" width="8.875" style="1"/>
  </cols>
  <sheetData>
    <row r="1" spans="1:8" ht="49.5" customHeight="1">
      <c r="A1" s="193" t="s">
        <v>768</v>
      </c>
      <c r="B1" s="193"/>
      <c r="C1" s="193"/>
      <c r="D1" s="193"/>
      <c r="E1" s="193"/>
      <c r="F1" s="193"/>
      <c r="G1" s="193"/>
      <c r="H1" s="193"/>
    </row>
    <row r="2" spans="1:8" ht="51.6" customHeight="1">
      <c r="A2" s="159" t="s">
        <v>17</v>
      </c>
      <c r="B2" s="159" t="s">
        <v>21</v>
      </c>
      <c r="C2" s="159" t="s">
        <v>791</v>
      </c>
      <c r="D2" s="159" t="s">
        <v>792</v>
      </c>
      <c r="E2" s="159" t="s">
        <v>793</v>
      </c>
      <c r="F2" s="159" t="s">
        <v>22</v>
      </c>
      <c r="G2" s="159" t="s">
        <v>23</v>
      </c>
      <c r="H2" s="159" t="s">
        <v>19</v>
      </c>
    </row>
    <row r="3" spans="1:8" ht="30.75" customHeight="1">
      <c r="A3" s="190" t="s">
        <v>24</v>
      </c>
      <c r="B3" s="190"/>
      <c r="C3" s="190"/>
      <c r="D3" s="21"/>
      <c r="E3" s="22"/>
      <c r="F3" s="22"/>
      <c r="G3" s="22"/>
      <c r="H3" s="160"/>
    </row>
    <row r="4" spans="1:8" ht="37.5" customHeight="1">
      <c r="A4" s="190" t="s">
        <v>25</v>
      </c>
      <c r="B4" s="190"/>
      <c r="C4" s="190"/>
      <c r="D4" s="26"/>
      <c r="E4" s="22"/>
      <c r="F4" s="22"/>
      <c r="G4" s="22"/>
      <c r="H4" s="160"/>
    </row>
    <row r="5" spans="1:8" ht="101.1" customHeight="1">
      <c r="A5" s="24">
        <v>1</v>
      </c>
      <c r="B5" s="24" t="s">
        <v>26</v>
      </c>
      <c r="C5" s="26" t="s">
        <v>27</v>
      </c>
      <c r="D5" s="24" t="s">
        <v>28</v>
      </c>
      <c r="E5" s="29">
        <v>140</v>
      </c>
      <c r="F5" s="22"/>
      <c r="G5" s="22"/>
      <c r="H5" s="160"/>
    </row>
    <row r="6" spans="1:8" ht="101.1" customHeight="1">
      <c r="A6" s="24">
        <v>2</v>
      </c>
      <c r="B6" s="25" t="s">
        <v>29</v>
      </c>
      <c r="C6" s="26" t="s">
        <v>30</v>
      </c>
      <c r="D6" s="24" t="s">
        <v>28</v>
      </c>
      <c r="E6" s="29">
        <v>30</v>
      </c>
      <c r="F6" s="22"/>
      <c r="G6" s="22"/>
      <c r="H6" s="160"/>
    </row>
    <row r="7" spans="1:8" ht="117.6" customHeight="1">
      <c r="A7" s="24">
        <v>3</v>
      </c>
      <c r="B7" s="111" t="s">
        <v>31</v>
      </c>
      <c r="C7" s="26" t="s">
        <v>32</v>
      </c>
      <c r="D7" s="24" t="s">
        <v>28</v>
      </c>
      <c r="E7" s="29">
        <v>1468</v>
      </c>
      <c r="F7" s="22"/>
      <c r="G7" s="22"/>
      <c r="H7" s="160"/>
    </row>
    <row r="8" spans="1:8" ht="117.6" customHeight="1">
      <c r="A8" s="24">
        <v>4</v>
      </c>
      <c r="B8" s="24" t="s">
        <v>33</v>
      </c>
      <c r="C8" s="26" t="s">
        <v>34</v>
      </c>
      <c r="D8" s="24" t="s">
        <v>28</v>
      </c>
      <c r="E8" s="29">
        <v>88</v>
      </c>
      <c r="F8" s="22"/>
      <c r="G8" s="22"/>
      <c r="H8" s="160"/>
    </row>
    <row r="9" spans="1:8" ht="117.6" customHeight="1">
      <c r="A9" s="24">
        <v>5</v>
      </c>
      <c r="B9" s="24" t="s">
        <v>33</v>
      </c>
      <c r="C9" s="26" t="s">
        <v>35</v>
      </c>
      <c r="D9" s="24" t="s">
        <v>28</v>
      </c>
      <c r="E9" s="29">
        <v>168</v>
      </c>
      <c r="F9" s="22"/>
      <c r="G9" s="22"/>
      <c r="H9" s="160"/>
    </row>
    <row r="10" spans="1:8" ht="117.6" customHeight="1">
      <c r="A10" s="24">
        <v>6</v>
      </c>
      <c r="B10" s="24" t="s">
        <v>33</v>
      </c>
      <c r="C10" s="26" t="s">
        <v>36</v>
      </c>
      <c r="D10" s="24" t="s">
        <v>28</v>
      </c>
      <c r="E10" s="29">
        <v>168</v>
      </c>
      <c r="F10" s="22"/>
      <c r="G10" s="22"/>
      <c r="H10" s="160"/>
    </row>
    <row r="11" spans="1:8" ht="117.6" customHeight="1">
      <c r="A11" s="24">
        <v>7</v>
      </c>
      <c r="B11" s="24" t="s">
        <v>33</v>
      </c>
      <c r="C11" s="26" t="s">
        <v>37</v>
      </c>
      <c r="D11" s="24" t="s">
        <v>28</v>
      </c>
      <c r="E11" s="29">
        <v>50</v>
      </c>
      <c r="F11" s="22"/>
      <c r="G11" s="22"/>
      <c r="H11" s="160"/>
    </row>
    <row r="12" spans="1:8" ht="117.6" customHeight="1">
      <c r="A12" s="24">
        <v>8</v>
      </c>
      <c r="B12" s="24" t="s">
        <v>33</v>
      </c>
      <c r="C12" s="32" t="s">
        <v>38</v>
      </c>
      <c r="D12" s="24" t="s">
        <v>28</v>
      </c>
      <c r="E12" s="29">
        <v>250</v>
      </c>
      <c r="F12" s="22"/>
      <c r="G12" s="22"/>
      <c r="H12" s="160"/>
    </row>
    <row r="13" spans="1:8" ht="101.1" customHeight="1">
      <c r="A13" s="24">
        <v>9</v>
      </c>
      <c r="B13" s="24" t="s">
        <v>39</v>
      </c>
      <c r="C13" s="32" t="s">
        <v>40</v>
      </c>
      <c r="D13" s="24" t="s">
        <v>28</v>
      </c>
      <c r="E13" s="29">
        <v>8</v>
      </c>
      <c r="F13" s="22"/>
      <c r="G13" s="22"/>
      <c r="H13" s="160"/>
    </row>
    <row r="14" spans="1:8" ht="84.6" customHeight="1">
      <c r="A14" s="24">
        <v>10</v>
      </c>
      <c r="B14" s="24" t="s">
        <v>41</v>
      </c>
      <c r="C14" s="26" t="s">
        <v>42</v>
      </c>
      <c r="D14" s="24" t="s">
        <v>28</v>
      </c>
      <c r="E14" s="29">
        <v>18</v>
      </c>
      <c r="F14" s="22"/>
      <c r="G14" s="22"/>
      <c r="H14" s="160"/>
    </row>
    <row r="15" spans="1:8" ht="84.6" customHeight="1">
      <c r="A15" s="24">
        <v>11</v>
      </c>
      <c r="B15" s="24" t="s">
        <v>43</v>
      </c>
      <c r="C15" s="26" t="s">
        <v>44</v>
      </c>
      <c r="D15" s="24" t="s">
        <v>28</v>
      </c>
      <c r="E15" s="29">
        <v>14</v>
      </c>
      <c r="F15" s="22"/>
      <c r="G15" s="22"/>
      <c r="H15" s="160"/>
    </row>
    <row r="16" spans="1:8" ht="84.6" customHeight="1">
      <c r="A16" s="24">
        <v>12</v>
      </c>
      <c r="B16" s="25" t="s">
        <v>45</v>
      </c>
      <c r="C16" s="32" t="s">
        <v>46</v>
      </c>
      <c r="D16" s="24" t="s">
        <v>47</v>
      </c>
      <c r="E16" s="29">
        <v>24</v>
      </c>
      <c r="F16" s="22"/>
      <c r="G16" s="22"/>
      <c r="H16" s="160"/>
    </row>
    <row r="17" spans="1:8" ht="101.1" customHeight="1">
      <c r="A17" s="24">
        <v>13</v>
      </c>
      <c r="B17" s="25" t="s">
        <v>48</v>
      </c>
      <c r="C17" s="26" t="s">
        <v>49</v>
      </c>
      <c r="D17" s="24" t="s">
        <v>47</v>
      </c>
      <c r="E17" s="29">
        <v>8</v>
      </c>
      <c r="F17" s="22"/>
      <c r="G17" s="22"/>
      <c r="H17" s="160"/>
    </row>
    <row r="18" spans="1:8" ht="68.099999999999994" customHeight="1">
      <c r="A18" s="24">
        <v>14</v>
      </c>
      <c r="B18" s="24" t="s">
        <v>50</v>
      </c>
      <c r="C18" s="26" t="s">
        <v>51</v>
      </c>
      <c r="D18" s="24" t="s">
        <v>52</v>
      </c>
      <c r="E18" s="29">
        <v>58</v>
      </c>
      <c r="F18" s="22"/>
      <c r="G18" s="22"/>
      <c r="H18" s="160"/>
    </row>
    <row r="19" spans="1:8" ht="68.099999999999994" customHeight="1">
      <c r="A19" s="24">
        <v>15</v>
      </c>
      <c r="B19" s="24" t="s">
        <v>53</v>
      </c>
      <c r="C19" s="26" t="s">
        <v>54</v>
      </c>
      <c r="D19" s="24" t="s">
        <v>55</v>
      </c>
      <c r="E19" s="29">
        <v>58</v>
      </c>
      <c r="F19" s="22"/>
      <c r="G19" s="22"/>
      <c r="H19" s="160"/>
    </row>
    <row r="20" spans="1:8" ht="101.1" customHeight="1">
      <c r="A20" s="24">
        <v>16</v>
      </c>
      <c r="B20" s="24" t="s">
        <v>56</v>
      </c>
      <c r="C20" s="26" t="s">
        <v>57</v>
      </c>
      <c r="D20" s="24" t="s">
        <v>28</v>
      </c>
      <c r="E20" s="29">
        <v>2</v>
      </c>
      <c r="F20" s="22"/>
      <c r="G20" s="22"/>
      <c r="H20" s="160"/>
    </row>
    <row r="21" spans="1:8" ht="68.099999999999994" customHeight="1">
      <c r="A21" s="24">
        <v>17</v>
      </c>
      <c r="B21" s="24" t="s">
        <v>58</v>
      </c>
      <c r="C21" s="32" t="s">
        <v>59</v>
      </c>
      <c r="D21" s="24" t="s">
        <v>60</v>
      </c>
      <c r="E21" s="29">
        <v>2</v>
      </c>
      <c r="F21" s="22"/>
      <c r="G21" s="22"/>
      <c r="H21" s="160"/>
    </row>
    <row r="22" spans="1:8" ht="99" customHeight="1">
      <c r="A22" s="24">
        <v>18</v>
      </c>
      <c r="B22" s="25" t="s">
        <v>61</v>
      </c>
      <c r="C22" s="26" t="s">
        <v>62</v>
      </c>
      <c r="D22" s="111" t="s">
        <v>63</v>
      </c>
      <c r="E22" s="29">
        <f>8*7*20</f>
        <v>1120</v>
      </c>
      <c r="F22" s="22"/>
      <c r="G22" s="22"/>
      <c r="H22" s="160"/>
    </row>
    <row r="23" spans="1:8" ht="93.75" customHeight="1">
      <c r="A23" s="24">
        <v>19</v>
      </c>
      <c r="B23" s="25" t="s">
        <v>64</v>
      </c>
      <c r="C23" s="26" t="s">
        <v>65</v>
      </c>
      <c r="D23" s="111" t="s">
        <v>60</v>
      </c>
      <c r="E23" s="29">
        <v>272</v>
      </c>
      <c r="F23" s="22"/>
      <c r="G23" s="22"/>
      <c r="H23" s="160"/>
    </row>
    <row r="24" spans="1:8" ht="76.5" customHeight="1">
      <c r="A24" s="24">
        <v>20</v>
      </c>
      <c r="B24" s="24" t="s">
        <v>66</v>
      </c>
      <c r="C24" s="32" t="s">
        <v>67</v>
      </c>
      <c r="D24" s="24" t="s">
        <v>60</v>
      </c>
      <c r="E24" s="29">
        <v>21</v>
      </c>
      <c r="F24" s="22"/>
      <c r="G24" s="22"/>
      <c r="H24" s="160"/>
    </row>
    <row r="25" spans="1:8" ht="39.75" customHeight="1">
      <c r="A25" s="24"/>
      <c r="B25" s="191" t="s">
        <v>68</v>
      </c>
      <c r="C25" s="191"/>
      <c r="D25" s="24" t="s">
        <v>795</v>
      </c>
      <c r="E25" s="29"/>
      <c r="F25" s="29"/>
      <c r="G25" s="29"/>
      <c r="H25" s="160"/>
    </row>
    <row r="26" spans="1:8" ht="36.75" customHeight="1">
      <c r="A26" s="190" t="s">
        <v>69</v>
      </c>
      <c r="B26" s="190"/>
      <c r="C26" s="190"/>
      <c r="D26" s="26"/>
      <c r="E26" s="22"/>
      <c r="F26" s="22"/>
      <c r="G26" s="22"/>
      <c r="H26" s="160"/>
    </row>
    <row r="27" spans="1:8" ht="101.1" customHeight="1">
      <c r="A27" s="24">
        <v>1</v>
      </c>
      <c r="B27" s="24" t="s">
        <v>70</v>
      </c>
      <c r="C27" s="32" t="s">
        <v>71</v>
      </c>
      <c r="D27" s="24" t="s">
        <v>28</v>
      </c>
      <c r="E27" s="29">
        <v>10</v>
      </c>
      <c r="F27" s="22"/>
      <c r="G27" s="22"/>
      <c r="H27" s="160"/>
    </row>
    <row r="28" spans="1:8" ht="84.6" customHeight="1">
      <c r="A28" s="24">
        <v>2</v>
      </c>
      <c r="B28" s="24" t="s">
        <v>72</v>
      </c>
      <c r="C28" s="26" t="s">
        <v>42</v>
      </c>
      <c r="D28" s="24" t="s">
        <v>28</v>
      </c>
      <c r="E28" s="29">
        <v>1</v>
      </c>
      <c r="F28" s="22"/>
      <c r="G28" s="22"/>
      <c r="H28" s="160"/>
    </row>
    <row r="29" spans="1:8" ht="84.6" customHeight="1">
      <c r="A29" s="24">
        <v>3</v>
      </c>
      <c r="B29" s="25" t="s">
        <v>73</v>
      </c>
      <c r="C29" s="26" t="s">
        <v>42</v>
      </c>
      <c r="D29" s="24" t="s">
        <v>28</v>
      </c>
      <c r="E29" s="29">
        <v>1</v>
      </c>
      <c r="F29" s="22"/>
      <c r="G29" s="22"/>
      <c r="H29" s="160"/>
    </row>
    <row r="30" spans="1:8" ht="99" customHeight="1">
      <c r="A30" s="24">
        <v>4</v>
      </c>
      <c r="B30" s="24" t="s">
        <v>74</v>
      </c>
      <c r="C30" s="26" t="s">
        <v>42</v>
      </c>
      <c r="D30" s="24" t="s">
        <v>28</v>
      </c>
      <c r="E30" s="29">
        <v>2</v>
      </c>
      <c r="F30" s="22"/>
      <c r="G30" s="22"/>
      <c r="H30" s="160"/>
    </row>
    <row r="31" spans="1:8" ht="101.25" customHeight="1">
      <c r="A31" s="24">
        <v>5</v>
      </c>
      <c r="B31" s="24" t="s">
        <v>75</v>
      </c>
      <c r="C31" s="26" t="s">
        <v>42</v>
      </c>
      <c r="D31" s="24" t="s">
        <v>28</v>
      </c>
      <c r="E31" s="29">
        <v>8</v>
      </c>
      <c r="F31" s="22"/>
      <c r="G31" s="22"/>
      <c r="H31" s="160"/>
    </row>
    <row r="32" spans="1:8" ht="101.1" customHeight="1">
      <c r="A32" s="24">
        <v>6</v>
      </c>
      <c r="B32" s="24" t="s">
        <v>76</v>
      </c>
      <c r="C32" s="134" t="s">
        <v>77</v>
      </c>
      <c r="D32" s="24" t="s">
        <v>47</v>
      </c>
      <c r="E32" s="29">
        <v>2</v>
      </c>
      <c r="F32" s="22"/>
      <c r="G32" s="22"/>
      <c r="H32" s="160"/>
    </row>
    <row r="33" spans="1:8" ht="101.1" customHeight="1">
      <c r="A33" s="24">
        <v>7</v>
      </c>
      <c r="B33" s="25" t="s">
        <v>78</v>
      </c>
      <c r="C33" s="134" t="s">
        <v>79</v>
      </c>
      <c r="D33" s="24" t="s">
        <v>47</v>
      </c>
      <c r="E33" s="29">
        <v>2</v>
      </c>
      <c r="F33" s="22"/>
      <c r="G33" s="22"/>
      <c r="H33" s="160"/>
    </row>
    <row r="34" spans="1:8" ht="68.099999999999994" customHeight="1">
      <c r="A34" s="24">
        <v>8</v>
      </c>
      <c r="B34" s="25" t="s">
        <v>80</v>
      </c>
      <c r="C34" s="134" t="s">
        <v>81</v>
      </c>
      <c r="D34" s="24" t="s">
        <v>52</v>
      </c>
      <c r="E34" s="29">
        <v>1</v>
      </c>
      <c r="F34" s="22"/>
      <c r="G34" s="22"/>
      <c r="H34" s="160"/>
    </row>
    <row r="35" spans="1:8" ht="84.6" customHeight="1">
      <c r="A35" s="24">
        <v>9</v>
      </c>
      <c r="B35" s="24" t="s">
        <v>82</v>
      </c>
      <c r="C35" s="134" t="s">
        <v>83</v>
      </c>
      <c r="D35" s="24" t="s">
        <v>47</v>
      </c>
      <c r="E35" s="28">
        <v>3</v>
      </c>
      <c r="F35" s="22"/>
      <c r="G35" s="22"/>
      <c r="H35" s="160"/>
    </row>
    <row r="36" spans="1:8" ht="105" customHeight="1">
      <c r="A36" s="24">
        <v>10</v>
      </c>
      <c r="B36" s="24" t="s">
        <v>82</v>
      </c>
      <c r="C36" s="134" t="s">
        <v>84</v>
      </c>
      <c r="D36" s="24" t="s">
        <v>47</v>
      </c>
      <c r="E36" s="28">
        <v>3</v>
      </c>
      <c r="F36" s="22"/>
      <c r="G36" s="22"/>
      <c r="H36" s="160"/>
    </row>
    <row r="37" spans="1:8" ht="106.5" customHeight="1">
      <c r="A37" s="24">
        <v>11</v>
      </c>
      <c r="B37" s="24" t="s">
        <v>85</v>
      </c>
      <c r="C37" s="26" t="s">
        <v>86</v>
      </c>
      <c r="D37" s="24" t="s">
        <v>47</v>
      </c>
      <c r="E37" s="28">
        <v>1</v>
      </c>
      <c r="F37" s="22"/>
      <c r="G37" s="22"/>
      <c r="H37" s="160"/>
    </row>
    <row r="38" spans="1:8" ht="107.25" customHeight="1">
      <c r="A38" s="24">
        <v>12</v>
      </c>
      <c r="B38" s="24" t="s">
        <v>85</v>
      </c>
      <c r="C38" s="26" t="s">
        <v>87</v>
      </c>
      <c r="D38" s="24" t="s">
        <v>47</v>
      </c>
      <c r="E38" s="28">
        <v>1</v>
      </c>
      <c r="F38" s="22"/>
      <c r="G38" s="22"/>
      <c r="H38" s="160"/>
    </row>
    <row r="39" spans="1:8" ht="87.75" customHeight="1">
      <c r="A39" s="24">
        <v>13</v>
      </c>
      <c r="B39" s="24" t="s">
        <v>88</v>
      </c>
      <c r="C39" s="32" t="s">
        <v>89</v>
      </c>
      <c r="D39" s="24" t="s">
        <v>47</v>
      </c>
      <c r="E39" s="28">
        <v>2</v>
      </c>
      <c r="F39" s="22"/>
      <c r="G39" s="22"/>
      <c r="H39" s="160"/>
    </row>
    <row r="40" spans="1:8" ht="84.6" customHeight="1">
      <c r="A40" s="24">
        <v>14</v>
      </c>
      <c r="B40" s="24" t="s">
        <v>90</v>
      </c>
      <c r="C40" s="26" t="s">
        <v>91</v>
      </c>
      <c r="D40" s="24" t="s">
        <v>92</v>
      </c>
      <c r="E40" s="28">
        <v>2</v>
      </c>
      <c r="F40" s="22"/>
      <c r="G40" s="22"/>
      <c r="H40" s="23"/>
    </row>
    <row r="41" spans="1:8" customFormat="1" ht="48.75" customHeight="1">
      <c r="A41" s="24">
        <v>15</v>
      </c>
      <c r="B41" s="24" t="s">
        <v>93</v>
      </c>
      <c r="C41" s="26" t="s">
        <v>94</v>
      </c>
      <c r="D41" s="24" t="s">
        <v>95</v>
      </c>
      <c r="E41" s="28">
        <v>41.58</v>
      </c>
      <c r="F41" s="161"/>
      <c r="G41" s="22"/>
      <c r="H41" s="162"/>
    </row>
    <row r="42" spans="1:8" customFormat="1" ht="45" customHeight="1">
      <c r="A42" s="24">
        <v>16</v>
      </c>
      <c r="B42" s="24" t="s">
        <v>96</v>
      </c>
      <c r="C42" s="26" t="s">
        <v>94</v>
      </c>
      <c r="D42" s="24" t="s">
        <v>95</v>
      </c>
      <c r="E42" s="28">
        <v>44.55</v>
      </c>
      <c r="F42" s="161"/>
      <c r="G42" s="22"/>
      <c r="H42" s="162"/>
    </row>
    <row r="43" spans="1:8" customFormat="1" ht="38.25" customHeight="1">
      <c r="A43" s="24">
        <v>17</v>
      </c>
      <c r="B43" s="24" t="s">
        <v>97</v>
      </c>
      <c r="C43" s="26" t="s">
        <v>98</v>
      </c>
      <c r="D43" s="111" t="s">
        <v>99</v>
      </c>
      <c r="E43" s="22">
        <v>168</v>
      </c>
      <c r="F43" s="22"/>
      <c r="G43" s="22"/>
      <c r="H43" s="134"/>
    </row>
    <row r="44" spans="1:8" customFormat="1" ht="84.6" customHeight="1">
      <c r="A44" s="24">
        <v>18</v>
      </c>
      <c r="B44" s="24" t="s">
        <v>100</v>
      </c>
      <c r="C44" s="26" t="s">
        <v>101</v>
      </c>
      <c r="D44" s="111" t="s">
        <v>102</v>
      </c>
      <c r="E44" s="22">
        <v>344</v>
      </c>
      <c r="F44" s="22"/>
      <c r="G44" s="22"/>
      <c r="H44" s="134"/>
    </row>
    <row r="45" spans="1:8" customFormat="1" ht="84.6" customHeight="1">
      <c r="A45" s="24">
        <v>19</v>
      </c>
      <c r="B45" s="24" t="s">
        <v>100</v>
      </c>
      <c r="C45" s="26" t="s">
        <v>103</v>
      </c>
      <c r="D45" s="111" t="s">
        <v>102</v>
      </c>
      <c r="E45" s="22">
        <v>448</v>
      </c>
      <c r="F45" s="22"/>
      <c r="G45" s="22"/>
      <c r="H45" s="134"/>
    </row>
    <row r="46" spans="1:8" customFormat="1" ht="84.6" customHeight="1">
      <c r="A46" s="24">
        <v>20</v>
      </c>
      <c r="B46" s="24" t="s">
        <v>100</v>
      </c>
      <c r="C46" s="26" t="s">
        <v>104</v>
      </c>
      <c r="D46" s="111" t="s">
        <v>102</v>
      </c>
      <c r="E46" s="22">
        <v>3275</v>
      </c>
      <c r="F46" s="22"/>
      <c r="G46" s="22"/>
      <c r="H46" s="134"/>
    </row>
    <row r="47" spans="1:8" ht="84.6" customHeight="1">
      <c r="A47" s="24">
        <v>21</v>
      </c>
      <c r="B47" s="24" t="s">
        <v>105</v>
      </c>
      <c r="C47" s="26" t="s">
        <v>106</v>
      </c>
      <c r="D47" s="24" t="s">
        <v>28</v>
      </c>
      <c r="E47" s="28">
        <v>2</v>
      </c>
      <c r="F47" s="22"/>
      <c r="G47" s="22"/>
      <c r="H47" s="160"/>
    </row>
    <row r="48" spans="1:8" ht="84.6" customHeight="1">
      <c r="A48" s="24">
        <v>22</v>
      </c>
      <c r="B48" s="24" t="s">
        <v>107</v>
      </c>
      <c r="C48" s="26" t="s">
        <v>108</v>
      </c>
      <c r="D48" s="24" t="s">
        <v>28</v>
      </c>
      <c r="E48" s="28">
        <v>2</v>
      </c>
      <c r="F48" s="22"/>
      <c r="G48" s="22"/>
      <c r="H48" s="160"/>
    </row>
    <row r="49" spans="1:8" ht="32.25" customHeight="1">
      <c r="A49" s="24"/>
      <c r="B49" s="191" t="s">
        <v>68</v>
      </c>
      <c r="C49" s="191"/>
      <c r="D49" s="24" t="s">
        <v>795</v>
      </c>
      <c r="E49" s="29"/>
      <c r="F49" s="29"/>
      <c r="G49" s="29"/>
      <c r="H49" s="160"/>
    </row>
    <row r="50" spans="1:8" ht="27.75" customHeight="1">
      <c r="A50" s="190" t="s">
        <v>109</v>
      </c>
      <c r="B50" s="190"/>
      <c r="C50" s="190"/>
      <c r="D50" s="26"/>
      <c r="E50" s="22"/>
      <c r="F50" s="22"/>
      <c r="G50" s="22"/>
      <c r="H50" s="160"/>
    </row>
    <row r="51" spans="1:8" ht="38.25" customHeight="1">
      <c r="A51" s="190" t="s">
        <v>110</v>
      </c>
      <c r="B51" s="190"/>
      <c r="C51" s="190"/>
      <c r="D51" s="26"/>
      <c r="E51" s="22"/>
      <c r="F51" s="22"/>
      <c r="G51" s="22"/>
      <c r="H51" s="160"/>
    </row>
    <row r="52" spans="1:8" ht="51.6" customHeight="1">
      <c r="A52" s="24">
        <v>1</v>
      </c>
      <c r="B52" s="25" t="s">
        <v>111</v>
      </c>
      <c r="C52" s="32" t="s">
        <v>112</v>
      </c>
      <c r="D52" s="25" t="s">
        <v>28</v>
      </c>
      <c r="E52" s="29">
        <v>2</v>
      </c>
      <c r="F52" s="22"/>
      <c r="G52" s="22"/>
      <c r="H52" s="160"/>
    </row>
    <row r="53" spans="1:8" ht="51.6" customHeight="1">
      <c r="A53" s="24">
        <v>2</v>
      </c>
      <c r="B53" s="25" t="s">
        <v>113</v>
      </c>
      <c r="C53" s="32" t="s">
        <v>112</v>
      </c>
      <c r="D53" s="25" t="s">
        <v>28</v>
      </c>
      <c r="E53" s="29">
        <v>2</v>
      </c>
      <c r="F53" s="22"/>
      <c r="G53" s="22"/>
      <c r="H53" s="160"/>
    </row>
    <row r="54" spans="1:8" ht="51.6" customHeight="1">
      <c r="A54" s="24">
        <v>3</v>
      </c>
      <c r="B54" s="25" t="s">
        <v>114</v>
      </c>
      <c r="C54" s="32" t="s">
        <v>115</v>
      </c>
      <c r="D54" s="24" t="s">
        <v>47</v>
      </c>
      <c r="E54" s="29">
        <v>4</v>
      </c>
      <c r="F54" s="28"/>
      <c r="G54" s="22"/>
      <c r="H54" s="160"/>
    </row>
    <row r="55" spans="1:8" ht="51.6" customHeight="1">
      <c r="A55" s="24">
        <v>4</v>
      </c>
      <c r="B55" s="25" t="s">
        <v>116</v>
      </c>
      <c r="C55" s="32" t="s">
        <v>117</v>
      </c>
      <c r="D55" s="24" t="s">
        <v>47</v>
      </c>
      <c r="E55" s="29">
        <v>6</v>
      </c>
      <c r="F55" s="28"/>
      <c r="G55" s="22"/>
      <c r="H55" s="160"/>
    </row>
    <row r="56" spans="1:8" ht="51.6" customHeight="1">
      <c r="A56" s="24">
        <v>5</v>
      </c>
      <c r="B56" s="25" t="s">
        <v>118</v>
      </c>
      <c r="C56" s="26" t="s">
        <v>119</v>
      </c>
      <c r="D56" s="25" t="s">
        <v>47</v>
      </c>
      <c r="E56" s="29">
        <v>2</v>
      </c>
      <c r="F56" s="28"/>
      <c r="G56" s="22"/>
      <c r="H56" s="160"/>
    </row>
    <row r="57" spans="1:8" ht="51.6" customHeight="1">
      <c r="A57" s="24">
        <v>6</v>
      </c>
      <c r="B57" s="25" t="s">
        <v>120</v>
      </c>
      <c r="C57" s="26" t="s">
        <v>121</v>
      </c>
      <c r="D57" s="25" t="s">
        <v>47</v>
      </c>
      <c r="E57" s="29">
        <v>1</v>
      </c>
      <c r="F57" s="28"/>
      <c r="G57" s="22"/>
      <c r="H57" s="160"/>
    </row>
    <row r="58" spans="1:8" ht="51.6" customHeight="1">
      <c r="A58" s="24">
        <v>7</v>
      </c>
      <c r="B58" s="111" t="s">
        <v>122</v>
      </c>
      <c r="C58" s="26" t="s">
        <v>123</v>
      </c>
      <c r="D58" s="24" t="s">
        <v>47</v>
      </c>
      <c r="E58" s="29">
        <v>4</v>
      </c>
      <c r="F58" s="28"/>
      <c r="G58" s="22"/>
      <c r="H58" s="160"/>
    </row>
    <row r="59" spans="1:8" ht="68.099999999999994" customHeight="1">
      <c r="A59" s="24">
        <v>8</v>
      </c>
      <c r="B59" s="25" t="s">
        <v>124</v>
      </c>
      <c r="C59" s="26" t="s">
        <v>125</v>
      </c>
      <c r="D59" s="24" t="s">
        <v>52</v>
      </c>
      <c r="E59" s="28">
        <v>1</v>
      </c>
      <c r="F59" s="22"/>
      <c r="G59" s="22"/>
      <c r="H59" s="160"/>
    </row>
    <row r="60" spans="1:8" ht="68.099999999999994" customHeight="1">
      <c r="A60" s="24">
        <v>9</v>
      </c>
      <c r="B60" s="25" t="s">
        <v>126</v>
      </c>
      <c r="C60" s="26" t="s">
        <v>127</v>
      </c>
      <c r="D60" s="24" t="s">
        <v>52</v>
      </c>
      <c r="E60" s="28">
        <v>8</v>
      </c>
      <c r="F60" s="22"/>
      <c r="G60" s="22"/>
      <c r="H60" s="160"/>
    </row>
    <row r="61" spans="1:8" ht="28.5" customHeight="1">
      <c r="A61" s="24"/>
      <c r="B61" s="191" t="s">
        <v>68</v>
      </c>
      <c r="C61" s="191"/>
      <c r="D61" s="24" t="s">
        <v>795</v>
      </c>
      <c r="E61" s="29"/>
      <c r="F61" s="29"/>
      <c r="G61" s="29"/>
      <c r="H61" s="160"/>
    </row>
    <row r="62" spans="1:8" ht="30.75" customHeight="1">
      <c r="A62" s="190" t="s">
        <v>128</v>
      </c>
      <c r="B62" s="190"/>
      <c r="C62" s="190"/>
      <c r="D62" s="26"/>
      <c r="E62" s="22"/>
      <c r="F62" s="22"/>
      <c r="G62" s="22"/>
      <c r="H62" s="160"/>
    </row>
    <row r="63" spans="1:8" ht="84.6" customHeight="1">
      <c r="A63" s="24">
        <v>1</v>
      </c>
      <c r="B63" s="24" t="s">
        <v>72</v>
      </c>
      <c r="C63" s="26" t="s">
        <v>42</v>
      </c>
      <c r="D63" s="24" t="s">
        <v>28</v>
      </c>
      <c r="E63" s="29">
        <v>1</v>
      </c>
      <c r="F63" s="22"/>
      <c r="G63" s="22"/>
      <c r="H63" s="33"/>
    </row>
    <row r="64" spans="1:8" ht="101.1" customHeight="1">
      <c r="A64" s="24">
        <v>2</v>
      </c>
      <c r="B64" s="24" t="s">
        <v>129</v>
      </c>
      <c r="C64" s="32" t="s">
        <v>130</v>
      </c>
      <c r="D64" s="24" t="s">
        <v>28</v>
      </c>
      <c r="E64" s="29">
        <v>20</v>
      </c>
      <c r="F64" s="22"/>
      <c r="G64" s="22"/>
      <c r="H64" s="160"/>
    </row>
    <row r="65" spans="1:8" ht="101.1" customHeight="1">
      <c r="A65" s="24">
        <v>3</v>
      </c>
      <c r="B65" s="24" t="s">
        <v>129</v>
      </c>
      <c r="C65" s="32" t="s">
        <v>131</v>
      </c>
      <c r="D65" s="24" t="s">
        <v>28</v>
      </c>
      <c r="E65" s="29">
        <v>3</v>
      </c>
      <c r="F65" s="22"/>
      <c r="G65" s="22"/>
      <c r="H65" s="160"/>
    </row>
    <row r="66" spans="1:8" ht="68.099999999999994" customHeight="1">
      <c r="A66" s="24">
        <v>4</v>
      </c>
      <c r="B66" s="163" t="s">
        <v>132</v>
      </c>
      <c r="C66" s="164" t="s">
        <v>133</v>
      </c>
      <c r="D66" s="24" t="s">
        <v>47</v>
      </c>
      <c r="E66" s="29">
        <v>2</v>
      </c>
      <c r="F66" s="44"/>
      <c r="G66" s="22"/>
      <c r="H66" s="160"/>
    </row>
    <row r="67" spans="1:8" ht="101.1" customHeight="1">
      <c r="A67" s="24">
        <v>5</v>
      </c>
      <c r="B67" s="24" t="s">
        <v>134</v>
      </c>
      <c r="C67" s="26" t="s">
        <v>135</v>
      </c>
      <c r="D67" s="24" t="s">
        <v>47</v>
      </c>
      <c r="E67" s="29">
        <v>4</v>
      </c>
      <c r="F67" s="22"/>
      <c r="G67" s="22"/>
      <c r="H67" s="160"/>
    </row>
    <row r="68" spans="1:8" ht="101.1" customHeight="1">
      <c r="A68" s="24">
        <v>6</v>
      </c>
      <c r="B68" s="111" t="s">
        <v>136</v>
      </c>
      <c r="C68" s="32" t="s">
        <v>137</v>
      </c>
      <c r="D68" s="24" t="s">
        <v>47</v>
      </c>
      <c r="E68" s="29">
        <v>2</v>
      </c>
      <c r="F68" s="22"/>
      <c r="G68" s="22"/>
      <c r="H68" s="160"/>
    </row>
    <row r="69" spans="1:8" ht="101.1" customHeight="1">
      <c r="A69" s="24">
        <v>7</v>
      </c>
      <c r="B69" s="24" t="s">
        <v>138</v>
      </c>
      <c r="C69" s="26" t="s">
        <v>139</v>
      </c>
      <c r="D69" s="24" t="s">
        <v>47</v>
      </c>
      <c r="E69" s="28">
        <v>9</v>
      </c>
      <c r="F69" s="22"/>
      <c r="G69" s="22"/>
      <c r="H69" s="160"/>
    </row>
    <row r="70" spans="1:8" ht="91.5" customHeight="1">
      <c r="A70" s="24">
        <v>8</v>
      </c>
      <c r="B70" s="24" t="s">
        <v>140</v>
      </c>
      <c r="C70" s="26" t="s">
        <v>141</v>
      </c>
      <c r="D70" s="24" t="s">
        <v>28</v>
      </c>
      <c r="E70" s="28">
        <v>1</v>
      </c>
      <c r="F70" s="22"/>
      <c r="G70" s="22"/>
      <c r="H70" s="160"/>
    </row>
    <row r="71" spans="1:8" ht="86.25" customHeight="1">
      <c r="A71" s="24">
        <v>9</v>
      </c>
      <c r="B71" s="24" t="s">
        <v>142</v>
      </c>
      <c r="C71" s="26" t="s">
        <v>143</v>
      </c>
      <c r="D71" s="24" t="s">
        <v>28</v>
      </c>
      <c r="E71" s="28">
        <v>1</v>
      </c>
      <c r="F71" s="22"/>
      <c r="G71" s="22"/>
      <c r="H71" s="160"/>
    </row>
    <row r="72" spans="1:8" ht="99.75" customHeight="1">
      <c r="A72" s="24">
        <v>10</v>
      </c>
      <c r="B72" s="24" t="s">
        <v>144</v>
      </c>
      <c r="C72" s="26" t="s">
        <v>145</v>
      </c>
      <c r="D72" s="24" t="s">
        <v>28</v>
      </c>
      <c r="E72" s="29">
        <v>1</v>
      </c>
      <c r="F72" s="22"/>
      <c r="G72" s="22"/>
      <c r="H72" s="160"/>
    </row>
    <row r="73" spans="1:8" ht="36" customHeight="1">
      <c r="A73" s="24"/>
      <c r="B73" s="191" t="s">
        <v>68</v>
      </c>
      <c r="C73" s="191"/>
      <c r="D73" s="24" t="s">
        <v>795</v>
      </c>
      <c r="E73" s="29"/>
      <c r="F73" s="29"/>
      <c r="G73" s="29"/>
      <c r="H73" s="160"/>
    </row>
    <row r="74" spans="1:8" ht="35.25" customHeight="1">
      <c r="A74" s="190" t="s">
        <v>146</v>
      </c>
      <c r="B74" s="190"/>
      <c r="C74" s="190"/>
      <c r="D74" s="26"/>
      <c r="E74" s="22"/>
      <c r="F74" s="22"/>
      <c r="G74" s="22"/>
      <c r="H74" s="160"/>
    </row>
    <row r="75" spans="1:8" ht="102" customHeight="1">
      <c r="A75" s="24">
        <v>1</v>
      </c>
      <c r="B75" s="24" t="s">
        <v>72</v>
      </c>
      <c r="C75" s="26" t="s">
        <v>42</v>
      </c>
      <c r="D75" s="24" t="s">
        <v>28</v>
      </c>
      <c r="E75" s="29">
        <v>1</v>
      </c>
      <c r="F75" s="44"/>
      <c r="G75" s="22"/>
      <c r="H75" s="23"/>
    </row>
    <row r="76" spans="1:8" ht="101.1" customHeight="1">
      <c r="A76" s="24">
        <v>2</v>
      </c>
      <c r="B76" s="24" t="s">
        <v>129</v>
      </c>
      <c r="C76" s="26" t="s">
        <v>147</v>
      </c>
      <c r="D76" s="24" t="s">
        <v>28</v>
      </c>
      <c r="E76" s="29">
        <v>30</v>
      </c>
      <c r="F76" s="44"/>
      <c r="G76" s="22"/>
      <c r="H76" s="23"/>
    </row>
    <row r="77" spans="1:8" ht="68.099999999999994" customHeight="1">
      <c r="A77" s="24">
        <v>3</v>
      </c>
      <c r="B77" s="163" t="s">
        <v>132</v>
      </c>
      <c r="C77" s="164" t="s">
        <v>133</v>
      </c>
      <c r="D77" s="24" t="s">
        <v>47</v>
      </c>
      <c r="E77" s="29">
        <v>1</v>
      </c>
      <c r="F77" s="44"/>
      <c r="G77" s="22"/>
      <c r="H77" s="23"/>
    </row>
    <row r="78" spans="1:8" ht="68.099999999999994" customHeight="1">
      <c r="A78" s="24">
        <v>4</v>
      </c>
      <c r="B78" s="24" t="s">
        <v>148</v>
      </c>
      <c r="C78" s="32" t="s">
        <v>149</v>
      </c>
      <c r="D78" s="25" t="s">
        <v>60</v>
      </c>
      <c r="E78" s="29">
        <v>5</v>
      </c>
      <c r="F78" s="44"/>
      <c r="G78" s="22"/>
      <c r="H78" s="23"/>
    </row>
    <row r="79" spans="1:8" ht="74.25" customHeight="1">
      <c r="A79" s="24">
        <v>5</v>
      </c>
      <c r="B79" s="24" t="s">
        <v>134</v>
      </c>
      <c r="C79" s="26" t="s">
        <v>135</v>
      </c>
      <c r="D79" s="24" t="s">
        <v>47</v>
      </c>
      <c r="E79" s="29">
        <v>13</v>
      </c>
      <c r="F79" s="22"/>
      <c r="G79" s="22"/>
      <c r="H79" s="33"/>
    </row>
    <row r="80" spans="1:8" ht="87.75" customHeight="1">
      <c r="A80" s="24">
        <v>6</v>
      </c>
      <c r="B80" s="111" t="s">
        <v>136</v>
      </c>
      <c r="C80" s="26" t="s">
        <v>150</v>
      </c>
      <c r="D80" s="24" t="s">
        <v>47</v>
      </c>
      <c r="E80" s="28">
        <v>2</v>
      </c>
      <c r="F80" s="22"/>
      <c r="G80" s="22"/>
      <c r="H80" s="33"/>
    </row>
    <row r="81" spans="1:8" ht="89.25" customHeight="1">
      <c r="A81" s="24">
        <v>7</v>
      </c>
      <c r="B81" s="24" t="s">
        <v>138</v>
      </c>
      <c r="C81" s="26" t="s">
        <v>151</v>
      </c>
      <c r="D81" s="24" t="s">
        <v>47</v>
      </c>
      <c r="E81" s="29">
        <v>11</v>
      </c>
      <c r="F81" s="22"/>
      <c r="G81" s="22"/>
      <c r="H81" s="33"/>
    </row>
    <row r="82" spans="1:8" ht="117.75" customHeight="1">
      <c r="A82" s="24">
        <v>8</v>
      </c>
      <c r="B82" s="24" t="s">
        <v>140</v>
      </c>
      <c r="C82" s="26" t="s">
        <v>152</v>
      </c>
      <c r="D82" s="24" t="s">
        <v>28</v>
      </c>
      <c r="E82" s="28">
        <v>1</v>
      </c>
      <c r="F82" s="22"/>
      <c r="G82" s="22"/>
      <c r="H82" s="33"/>
    </row>
    <row r="83" spans="1:8" ht="87.75" customHeight="1">
      <c r="A83" s="24">
        <v>9</v>
      </c>
      <c r="B83" s="24" t="s">
        <v>142</v>
      </c>
      <c r="C83" s="26" t="s">
        <v>143</v>
      </c>
      <c r="D83" s="24" t="s">
        <v>28</v>
      </c>
      <c r="E83" s="28">
        <v>1</v>
      </c>
      <c r="F83" s="22"/>
      <c r="G83" s="22"/>
      <c r="H83" s="33"/>
    </row>
    <row r="84" spans="1:8" ht="120" customHeight="1">
      <c r="A84" s="24">
        <v>10</v>
      </c>
      <c r="B84" s="24" t="s">
        <v>144</v>
      </c>
      <c r="C84" s="26" t="s">
        <v>145</v>
      </c>
      <c r="D84" s="24" t="s">
        <v>28</v>
      </c>
      <c r="E84" s="29">
        <v>1</v>
      </c>
      <c r="F84" s="22"/>
      <c r="G84" s="22"/>
      <c r="H84" s="33"/>
    </row>
    <row r="85" spans="1:8" ht="27" customHeight="1">
      <c r="A85" s="24"/>
      <c r="B85" s="191" t="s">
        <v>68</v>
      </c>
      <c r="C85" s="191"/>
      <c r="D85" s="24" t="s">
        <v>795</v>
      </c>
      <c r="E85" s="29"/>
      <c r="F85" s="29"/>
      <c r="G85" s="29"/>
      <c r="H85" s="160"/>
    </row>
    <row r="86" spans="1:8" ht="29.25" customHeight="1">
      <c r="A86" s="24"/>
      <c r="B86" s="191" t="s">
        <v>153</v>
      </c>
      <c r="C86" s="191"/>
      <c r="D86" s="24" t="s">
        <v>795</v>
      </c>
      <c r="E86" s="29"/>
      <c r="F86" s="29"/>
      <c r="G86" s="29"/>
      <c r="H86" s="160"/>
    </row>
    <row r="87" spans="1:8" ht="34.5" customHeight="1">
      <c r="A87" s="192" t="s">
        <v>154</v>
      </c>
      <c r="B87" s="192"/>
      <c r="C87" s="192"/>
      <c r="D87" s="23"/>
      <c r="E87" s="22"/>
      <c r="F87" s="22"/>
      <c r="G87" s="22"/>
      <c r="H87" s="160"/>
    </row>
    <row r="88" spans="1:8" ht="30" customHeight="1">
      <c r="A88" s="190" t="s">
        <v>155</v>
      </c>
      <c r="B88" s="190"/>
      <c r="C88" s="190"/>
      <c r="D88" s="190"/>
      <c r="E88" s="22"/>
      <c r="F88" s="22"/>
      <c r="G88" s="22"/>
      <c r="H88" s="160"/>
    </row>
    <row r="89" spans="1:8" ht="52.5" customHeight="1">
      <c r="A89" s="24">
        <v>1</v>
      </c>
      <c r="B89" s="26" t="s">
        <v>156</v>
      </c>
      <c r="C89" s="26" t="s">
        <v>157</v>
      </c>
      <c r="D89" s="24" t="s">
        <v>158</v>
      </c>
      <c r="E89" s="29">
        <f>3550*365/1000</f>
        <v>1295.75</v>
      </c>
      <c r="F89" s="22"/>
      <c r="G89" s="22"/>
      <c r="H89" s="160"/>
    </row>
    <row r="90" spans="1:8" ht="30" customHeight="1">
      <c r="A90" s="44"/>
      <c r="B90" s="191" t="s">
        <v>68</v>
      </c>
      <c r="C90" s="191"/>
      <c r="D90" s="24" t="s">
        <v>795</v>
      </c>
      <c r="E90" s="29"/>
      <c r="F90" s="22"/>
      <c r="G90" s="29"/>
      <c r="H90" s="160"/>
    </row>
    <row r="91" spans="1:8" ht="32.25" customHeight="1">
      <c r="A91" s="190" t="s">
        <v>159</v>
      </c>
      <c r="B91" s="190"/>
      <c r="C91" s="190"/>
      <c r="D91" s="26"/>
      <c r="E91" s="22"/>
      <c r="F91" s="22"/>
      <c r="G91" s="22"/>
      <c r="H91" s="160"/>
    </row>
    <row r="92" spans="1:8" ht="59.25" customHeight="1">
      <c r="A92" s="24">
        <v>1</v>
      </c>
      <c r="B92" s="26" t="s">
        <v>160</v>
      </c>
      <c r="C92" s="26" t="s">
        <v>161</v>
      </c>
      <c r="D92" s="24" t="s">
        <v>158</v>
      </c>
      <c r="E92" s="29">
        <f>3550*12/1000</f>
        <v>42.6</v>
      </c>
      <c r="F92" s="22"/>
      <c r="G92" s="22"/>
      <c r="H92" s="160"/>
    </row>
    <row r="93" spans="1:8" ht="38.25" customHeight="1">
      <c r="A93" s="44"/>
      <c r="B93" s="191" t="s">
        <v>68</v>
      </c>
      <c r="C93" s="191"/>
      <c r="D93" s="24" t="s">
        <v>795</v>
      </c>
      <c r="E93" s="29"/>
      <c r="F93" s="29"/>
      <c r="G93" s="29"/>
      <c r="H93" s="160"/>
    </row>
    <row r="94" spans="1:8" ht="34.5" customHeight="1">
      <c r="A94" s="44"/>
      <c r="B94" s="191" t="s">
        <v>153</v>
      </c>
      <c r="C94" s="191"/>
      <c r="D94" s="24" t="s">
        <v>795</v>
      </c>
      <c r="E94" s="29"/>
      <c r="F94" s="29"/>
      <c r="G94" s="29"/>
      <c r="H94" s="160"/>
    </row>
    <row r="95" spans="1:8" ht="33.75" customHeight="1">
      <c r="A95" s="190" t="s">
        <v>162</v>
      </c>
      <c r="B95" s="190"/>
      <c r="C95" s="190"/>
      <c r="D95" s="26"/>
      <c r="E95" s="22"/>
      <c r="F95" s="22"/>
      <c r="G95" s="22"/>
      <c r="H95" s="160"/>
    </row>
    <row r="96" spans="1:8" ht="78" customHeight="1">
      <c r="A96" s="24">
        <v>1</v>
      </c>
      <c r="B96" s="26" t="s">
        <v>163</v>
      </c>
      <c r="C96" s="26" t="s">
        <v>164</v>
      </c>
      <c r="D96" s="24" t="s">
        <v>165</v>
      </c>
      <c r="E96" s="28">
        <v>1</v>
      </c>
      <c r="F96" s="28"/>
      <c r="G96" s="22"/>
      <c r="H96" s="23"/>
    </row>
    <row r="97" spans="1:8" ht="82.5" customHeight="1">
      <c r="A97" s="24">
        <v>2</v>
      </c>
      <c r="B97" s="26" t="s">
        <v>166</v>
      </c>
      <c r="C97" s="26" t="s">
        <v>164</v>
      </c>
      <c r="D97" s="24" t="s">
        <v>165</v>
      </c>
      <c r="E97" s="28">
        <v>1</v>
      </c>
      <c r="F97" s="28"/>
      <c r="G97" s="22"/>
      <c r="H97" s="23"/>
    </row>
    <row r="98" spans="1:8" ht="35.1" customHeight="1">
      <c r="A98" s="44"/>
      <c r="B98" s="191" t="s">
        <v>68</v>
      </c>
      <c r="C98" s="191"/>
      <c r="D98" s="24" t="s">
        <v>795</v>
      </c>
      <c r="E98" s="29"/>
      <c r="F98" s="29"/>
      <c r="G98" s="29"/>
      <c r="H98" s="160"/>
    </row>
    <row r="99" spans="1:8" ht="35.1" customHeight="1">
      <c r="A99" s="44"/>
      <c r="B99" s="191" t="s">
        <v>153</v>
      </c>
      <c r="C99" s="191"/>
      <c r="D99" s="24" t="s">
        <v>795</v>
      </c>
      <c r="E99" s="29"/>
      <c r="F99" s="29"/>
      <c r="G99" s="29"/>
      <c r="H99" s="160"/>
    </row>
    <row r="100" spans="1:8" ht="35.1" customHeight="1">
      <c r="A100" s="44"/>
      <c r="B100" s="191" t="s">
        <v>788</v>
      </c>
      <c r="C100" s="191"/>
      <c r="D100" s="44" t="s">
        <v>795</v>
      </c>
      <c r="E100" s="22"/>
      <c r="F100" s="22"/>
      <c r="G100" s="22"/>
      <c r="H100" s="160"/>
    </row>
    <row r="101" spans="1:8" ht="33" customHeight="1">
      <c r="A101" s="182"/>
      <c r="B101" s="188" t="s">
        <v>789</v>
      </c>
      <c r="C101" s="189"/>
      <c r="D101" s="182" t="s">
        <v>795</v>
      </c>
      <c r="E101" s="183"/>
      <c r="F101" s="183"/>
      <c r="G101" s="183"/>
      <c r="H101" s="184"/>
    </row>
  </sheetData>
  <sheetProtection formatCells="0" formatColumns="0" formatRows="0" insertColumns="0" insertRows="0" insertHyperlinks="0" deleteColumns="0" deleteRows="0" sort="0" autoFilter="0" pivotTables="0"/>
  <mergeCells count="25">
    <mergeCell ref="A1:H1"/>
    <mergeCell ref="A3:C3"/>
    <mergeCell ref="A4:C4"/>
    <mergeCell ref="B25:C25"/>
    <mergeCell ref="A26:C26"/>
    <mergeCell ref="B49:C49"/>
    <mergeCell ref="A50:C50"/>
    <mergeCell ref="A51:C51"/>
    <mergeCell ref="B61:C61"/>
    <mergeCell ref="A62:C62"/>
    <mergeCell ref="B73:C73"/>
    <mergeCell ref="A74:C74"/>
    <mergeCell ref="B85:C85"/>
    <mergeCell ref="B86:C86"/>
    <mergeCell ref="A87:C87"/>
    <mergeCell ref="A88:D88"/>
    <mergeCell ref="B90:C90"/>
    <mergeCell ref="A91:C91"/>
    <mergeCell ref="B93:C93"/>
    <mergeCell ref="B94:C94"/>
    <mergeCell ref="B101:C101"/>
    <mergeCell ref="A95:C95"/>
    <mergeCell ref="B98:C98"/>
    <mergeCell ref="B99:C99"/>
    <mergeCell ref="B100:C100"/>
  </mergeCells>
  <phoneticPr fontId="21" type="noConversion"/>
  <pageMargins left="0.59055118110236227" right="0.59055118110236227" top="0.59055118110236227" bottom="0.47244094488188981" header="0" footer="0"/>
  <pageSetup paperSize="9" scale="98" fitToHeight="0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pageSetUpPr fitToPage="1"/>
  </sheetPr>
  <dimension ref="A1:H113"/>
  <sheetViews>
    <sheetView zoomScaleNormal="100" zoomScaleSheetLayoutView="70" workbookViewId="0">
      <pane ySplit="2" topLeftCell="A96" activePane="bottomLeft" state="frozen"/>
      <selection pane="bottomLeft" sqref="A1:H1"/>
    </sheetView>
  </sheetViews>
  <sheetFormatPr defaultColWidth="8.875" defaultRowHeight="18.75"/>
  <cols>
    <col min="1" max="1" width="6.625" style="1" customWidth="1"/>
    <col min="2" max="2" width="14.25" style="2" customWidth="1"/>
    <col min="3" max="3" width="29.625" style="1" customWidth="1"/>
    <col min="4" max="4" width="8.5" style="1" customWidth="1"/>
    <col min="5" max="5" width="11.375" style="119" customWidth="1"/>
    <col min="6" max="6" width="7.625" style="147" customWidth="1"/>
    <col min="7" max="7" width="7.25" style="119" customWidth="1"/>
    <col min="8" max="8" width="12.375" style="148" customWidth="1"/>
    <col min="9" max="16384" width="8.875" style="1"/>
  </cols>
  <sheetData>
    <row r="1" spans="1:8" ht="42.75" customHeight="1">
      <c r="A1" s="193" t="s">
        <v>769</v>
      </c>
      <c r="B1" s="193"/>
      <c r="C1" s="193"/>
      <c r="D1" s="193"/>
      <c r="E1" s="193"/>
      <c r="F1" s="193"/>
      <c r="G1" s="193"/>
      <c r="H1" s="193"/>
    </row>
    <row r="2" spans="1:8" ht="73.5" customHeight="1">
      <c r="A2" s="149" t="s">
        <v>17</v>
      </c>
      <c r="B2" s="149" t="s">
        <v>21</v>
      </c>
      <c r="C2" s="149" t="s">
        <v>791</v>
      </c>
      <c r="D2" s="149" t="s">
        <v>792</v>
      </c>
      <c r="E2" s="150" t="s">
        <v>793</v>
      </c>
      <c r="F2" s="151" t="s">
        <v>22</v>
      </c>
      <c r="G2" s="152" t="s">
        <v>167</v>
      </c>
      <c r="H2" s="153" t="s">
        <v>19</v>
      </c>
    </row>
    <row r="3" spans="1:8" ht="35.25" customHeight="1">
      <c r="A3" s="203" t="s">
        <v>794</v>
      </c>
      <c r="B3" s="203"/>
      <c r="C3" s="203"/>
      <c r="D3" s="41"/>
      <c r="E3" s="47"/>
      <c r="F3" s="84"/>
      <c r="G3" s="47"/>
      <c r="H3" s="48"/>
    </row>
    <row r="4" spans="1:8" ht="38.25" customHeight="1">
      <c r="A4" s="201" t="s">
        <v>25</v>
      </c>
      <c r="B4" s="196"/>
      <c r="C4" s="202"/>
      <c r="D4" s="154"/>
      <c r="E4" s="47"/>
      <c r="F4" s="84"/>
      <c r="G4" s="47"/>
      <c r="H4" s="48"/>
    </row>
    <row r="5" spans="1:8" ht="88.5" customHeight="1">
      <c r="A5" s="40">
        <v>1</v>
      </c>
      <c r="B5" s="41" t="s">
        <v>26</v>
      </c>
      <c r="C5" s="41" t="s">
        <v>168</v>
      </c>
      <c r="D5" s="40" t="s">
        <v>28</v>
      </c>
      <c r="E5" s="50">
        <v>84</v>
      </c>
      <c r="F5" s="84"/>
      <c r="G5" s="47"/>
      <c r="H5" s="57"/>
    </row>
    <row r="6" spans="1:8" ht="117.6" customHeight="1">
      <c r="A6" s="40">
        <v>2</v>
      </c>
      <c r="B6" s="41" t="s">
        <v>31</v>
      </c>
      <c r="C6" s="41" t="s">
        <v>169</v>
      </c>
      <c r="D6" s="40" t="s">
        <v>28</v>
      </c>
      <c r="E6" s="50">
        <v>1096</v>
      </c>
      <c r="F6" s="84"/>
      <c r="G6" s="47"/>
      <c r="H6" s="57"/>
    </row>
    <row r="7" spans="1:8" ht="117.6" customHeight="1">
      <c r="A7" s="40">
        <v>3</v>
      </c>
      <c r="B7" s="54" t="s">
        <v>170</v>
      </c>
      <c r="C7" s="54" t="s">
        <v>171</v>
      </c>
      <c r="D7" s="40" t="s">
        <v>28</v>
      </c>
      <c r="E7" s="50">
        <v>48</v>
      </c>
      <c r="F7" s="84"/>
      <c r="G7" s="47"/>
      <c r="H7" s="57"/>
    </row>
    <row r="8" spans="1:8" ht="117.6" customHeight="1">
      <c r="A8" s="40">
        <v>4</v>
      </c>
      <c r="B8" s="41" t="s">
        <v>33</v>
      </c>
      <c r="C8" s="41" t="s">
        <v>172</v>
      </c>
      <c r="D8" s="40" t="s">
        <v>28</v>
      </c>
      <c r="E8" s="50">
        <v>48</v>
      </c>
      <c r="F8" s="84"/>
      <c r="G8" s="47"/>
      <c r="H8" s="57"/>
    </row>
    <row r="9" spans="1:8" ht="117.6" customHeight="1">
      <c r="A9" s="40">
        <v>5</v>
      </c>
      <c r="B9" s="41" t="s">
        <v>33</v>
      </c>
      <c r="C9" s="41" t="s">
        <v>173</v>
      </c>
      <c r="D9" s="40" t="s">
        <v>28</v>
      </c>
      <c r="E9" s="50">
        <v>146</v>
      </c>
      <c r="F9" s="84"/>
      <c r="G9" s="47"/>
      <c r="H9" s="57"/>
    </row>
    <row r="10" spans="1:8" ht="117.6" customHeight="1">
      <c r="A10" s="40">
        <v>6</v>
      </c>
      <c r="B10" s="41" t="s">
        <v>33</v>
      </c>
      <c r="C10" s="41" t="s">
        <v>174</v>
      </c>
      <c r="D10" s="40" t="s">
        <v>28</v>
      </c>
      <c r="E10" s="50">
        <v>192</v>
      </c>
      <c r="F10" s="84"/>
      <c r="G10" s="47"/>
      <c r="H10" s="57"/>
    </row>
    <row r="11" spans="1:8" ht="117.6" customHeight="1">
      <c r="A11" s="40">
        <v>7</v>
      </c>
      <c r="B11" s="41" t="s">
        <v>175</v>
      </c>
      <c r="C11" s="54" t="s">
        <v>176</v>
      </c>
      <c r="D11" s="40" t="s">
        <v>28</v>
      </c>
      <c r="E11" s="50">
        <v>28</v>
      </c>
      <c r="F11" s="84"/>
      <c r="G11" s="47"/>
      <c r="H11" s="57"/>
    </row>
    <row r="12" spans="1:8" ht="101.1" customHeight="1">
      <c r="A12" s="40">
        <v>8</v>
      </c>
      <c r="B12" s="41" t="s">
        <v>39</v>
      </c>
      <c r="C12" s="41" t="s">
        <v>177</v>
      </c>
      <c r="D12" s="40" t="s">
        <v>28</v>
      </c>
      <c r="E12" s="50">
        <v>8</v>
      </c>
      <c r="F12" s="84"/>
      <c r="G12" s="47"/>
      <c r="H12" s="48"/>
    </row>
    <row r="13" spans="1:8" ht="84.6" customHeight="1">
      <c r="A13" s="40">
        <v>9</v>
      </c>
      <c r="B13" s="41" t="s">
        <v>43</v>
      </c>
      <c r="C13" s="41" t="s">
        <v>178</v>
      </c>
      <c r="D13" s="40" t="s">
        <v>47</v>
      </c>
      <c r="E13" s="50">
        <v>67</v>
      </c>
      <c r="F13" s="84"/>
      <c r="G13" s="47"/>
      <c r="H13" s="48"/>
    </row>
    <row r="14" spans="1:8" ht="84.6" customHeight="1">
      <c r="A14" s="40">
        <v>10</v>
      </c>
      <c r="B14" s="41" t="s">
        <v>45</v>
      </c>
      <c r="C14" s="54" t="s">
        <v>179</v>
      </c>
      <c r="D14" s="40" t="s">
        <v>47</v>
      </c>
      <c r="E14" s="50">
        <v>16</v>
      </c>
      <c r="F14" s="84"/>
      <c r="G14" s="47"/>
      <c r="H14" s="48"/>
    </row>
    <row r="15" spans="1:8" ht="68.099999999999994" customHeight="1">
      <c r="A15" s="40">
        <v>11</v>
      </c>
      <c r="B15" s="41" t="s">
        <v>50</v>
      </c>
      <c r="C15" s="41" t="s">
        <v>180</v>
      </c>
      <c r="D15" s="40" t="s">
        <v>52</v>
      </c>
      <c r="E15" s="50">
        <v>46</v>
      </c>
      <c r="F15" s="84"/>
      <c r="G15" s="47"/>
      <c r="H15" s="48"/>
    </row>
    <row r="16" spans="1:8" ht="68.099999999999994" customHeight="1">
      <c r="A16" s="40">
        <v>12</v>
      </c>
      <c r="B16" s="41" t="s">
        <v>53</v>
      </c>
      <c r="C16" s="41" t="s">
        <v>181</v>
      </c>
      <c r="D16" s="40" t="s">
        <v>55</v>
      </c>
      <c r="E16" s="50">
        <v>44</v>
      </c>
      <c r="F16" s="84"/>
      <c r="G16" s="47"/>
      <c r="H16" s="57"/>
    </row>
    <row r="17" spans="1:8" ht="101.1" customHeight="1">
      <c r="A17" s="40">
        <v>13</v>
      </c>
      <c r="B17" s="41" t="s">
        <v>56</v>
      </c>
      <c r="C17" s="41" t="s">
        <v>182</v>
      </c>
      <c r="D17" s="40" t="s">
        <v>28</v>
      </c>
      <c r="E17" s="42">
        <v>2</v>
      </c>
      <c r="F17" s="84"/>
      <c r="G17" s="47"/>
      <c r="H17" s="57"/>
    </row>
    <row r="18" spans="1:8" ht="87" customHeight="1">
      <c r="A18" s="40">
        <v>14</v>
      </c>
      <c r="B18" s="41" t="s">
        <v>61</v>
      </c>
      <c r="C18" s="41" t="s">
        <v>183</v>
      </c>
      <c r="D18" s="40" t="s">
        <v>184</v>
      </c>
      <c r="E18" s="42">
        <f>3*3*36</f>
        <v>324</v>
      </c>
      <c r="F18" s="84"/>
      <c r="G18" s="47"/>
      <c r="H18" s="57"/>
    </row>
    <row r="19" spans="1:8" ht="84.6" customHeight="1">
      <c r="A19" s="40">
        <v>15</v>
      </c>
      <c r="B19" s="41" t="s">
        <v>64</v>
      </c>
      <c r="C19" s="54" t="s">
        <v>185</v>
      </c>
      <c r="D19" s="40" t="s">
        <v>60</v>
      </c>
      <c r="E19" s="42">
        <v>176</v>
      </c>
      <c r="F19" s="84"/>
      <c r="G19" s="47"/>
      <c r="H19" s="57"/>
    </row>
    <row r="20" spans="1:8" ht="51.6" customHeight="1">
      <c r="A20" s="40">
        <v>16</v>
      </c>
      <c r="B20" s="41" t="s">
        <v>66</v>
      </c>
      <c r="C20" s="41" t="s">
        <v>186</v>
      </c>
      <c r="D20" s="40" t="s">
        <v>60</v>
      </c>
      <c r="E20" s="50">
        <v>30</v>
      </c>
      <c r="F20" s="84"/>
      <c r="G20" s="47"/>
      <c r="H20" s="48"/>
    </row>
    <row r="21" spans="1:8" ht="39.75" customHeight="1">
      <c r="A21" s="40"/>
      <c r="B21" s="194" t="s">
        <v>798</v>
      </c>
      <c r="C21" s="194"/>
      <c r="D21" s="40" t="s">
        <v>795</v>
      </c>
      <c r="E21" s="42"/>
      <c r="F21" s="106"/>
      <c r="G21" s="42"/>
      <c r="H21" s="48"/>
    </row>
    <row r="22" spans="1:8" ht="51.75" customHeight="1">
      <c r="A22" s="201" t="s">
        <v>796</v>
      </c>
      <c r="B22" s="196"/>
      <c r="C22" s="202"/>
      <c r="D22" s="155"/>
      <c r="E22" s="156"/>
      <c r="F22" s="157"/>
      <c r="G22" s="156"/>
      <c r="H22" s="158"/>
    </row>
    <row r="23" spans="1:8" ht="95.25" customHeight="1">
      <c r="A23" s="40">
        <v>1</v>
      </c>
      <c r="B23" s="41" t="s">
        <v>187</v>
      </c>
      <c r="C23" s="41" t="s">
        <v>188</v>
      </c>
      <c r="D23" s="40" t="s">
        <v>28</v>
      </c>
      <c r="E23" s="50">
        <v>340</v>
      </c>
      <c r="F23" s="107"/>
      <c r="G23" s="47"/>
      <c r="H23" s="51"/>
    </row>
    <row r="24" spans="1:8" ht="101.1" customHeight="1">
      <c r="A24" s="40">
        <v>2</v>
      </c>
      <c r="B24" s="54" t="s">
        <v>189</v>
      </c>
      <c r="C24" s="41" t="s">
        <v>190</v>
      </c>
      <c r="D24" s="40" t="s">
        <v>28</v>
      </c>
      <c r="E24" s="50">
        <v>84</v>
      </c>
      <c r="F24" s="84"/>
      <c r="G24" s="47"/>
      <c r="H24" s="48"/>
    </row>
    <row r="25" spans="1:8" ht="84.6" customHeight="1">
      <c r="A25" s="40">
        <v>3</v>
      </c>
      <c r="B25" s="54" t="s">
        <v>88</v>
      </c>
      <c r="C25" s="41" t="s">
        <v>191</v>
      </c>
      <c r="D25" s="40" t="s">
        <v>47</v>
      </c>
      <c r="E25" s="50">
        <v>2</v>
      </c>
      <c r="F25" s="84"/>
      <c r="G25" s="47"/>
      <c r="H25" s="48"/>
    </row>
    <row r="26" spans="1:8" ht="84.6" customHeight="1">
      <c r="A26" s="40">
        <v>4</v>
      </c>
      <c r="B26" s="54" t="s">
        <v>88</v>
      </c>
      <c r="C26" s="41" t="s">
        <v>192</v>
      </c>
      <c r="D26" s="40" t="s">
        <v>47</v>
      </c>
      <c r="E26" s="50">
        <v>2</v>
      </c>
      <c r="F26" s="84"/>
      <c r="G26" s="47"/>
      <c r="H26" s="48"/>
    </row>
    <row r="27" spans="1:8" ht="101.1" customHeight="1">
      <c r="A27" s="40">
        <v>5</v>
      </c>
      <c r="B27" s="41" t="s">
        <v>193</v>
      </c>
      <c r="C27" s="41" t="s">
        <v>194</v>
      </c>
      <c r="D27" s="40" t="s">
        <v>47</v>
      </c>
      <c r="E27" s="50">
        <v>14</v>
      </c>
      <c r="F27" s="84"/>
      <c r="G27" s="47"/>
      <c r="H27" s="48"/>
    </row>
    <row r="28" spans="1:8" ht="101.1" customHeight="1">
      <c r="A28" s="40">
        <v>6</v>
      </c>
      <c r="B28" s="41" t="s">
        <v>195</v>
      </c>
      <c r="C28" s="41" t="s">
        <v>196</v>
      </c>
      <c r="D28" s="40" t="s">
        <v>47</v>
      </c>
      <c r="E28" s="50">
        <v>4</v>
      </c>
      <c r="F28" s="84"/>
      <c r="G28" s="47"/>
      <c r="H28" s="48"/>
    </row>
    <row r="29" spans="1:8" ht="101.1" customHeight="1">
      <c r="A29" s="40">
        <v>7</v>
      </c>
      <c r="B29" s="41" t="s">
        <v>197</v>
      </c>
      <c r="C29" s="41" t="s">
        <v>198</v>
      </c>
      <c r="D29" s="40" t="s">
        <v>47</v>
      </c>
      <c r="E29" s="50">
        <v>4</v>
      </c>
      <c r="F29" s="84"/>
      <c r="G29" s="47"/>
      <c r="H29" s="48"/>
    </row>
    <row r="30" spans="1:8" ht="101.1" customHeight="1">
      <c r="A30" s="40">
        <v>8</v>
      </c>
      <c r="B30" s="41" t="s">
        <v>199</v>
      </c>
      <c r="C30" s="41" t="s">
        <v>200</v>
      </c>
      <c r="D30" s="40" t="s">
        <v>47</v>
      </c>
      <c r="E30" s="50">
        <v>25</v>
      </c>
      <c r="F30" s="84"/>
      <c r="G30" s="47"/>
      <c r="H30" s="48"/>
    </row>
    <row r="31" spans="1:8" ht="101.1" customHeight="1">
      <c r="A31" s="40">
        <v>9</v>
      </c>
      <c r="B31" s="41" t="s">
        <v>48</v>
      </c>
      <c r="C31" s="41" t="s">
        <v>201</v>
      </c>
      <c r="D31" s="40" t="s">
        <v>47</v>
      </c>
      <c r="E31" s="50">
        <v>8</v>
      </c>
      <c r="F31" s="84"/>
      <c r="G31" s="47"/>
      <c r="H31" s="48"/>
    </row>
    <row r="32" spans="1:8" ht="101.1" customHeight="1">
      <c r="A32" s="40">
        <v>10</v>
      </c>
      <c r="B32" s="41" t="s">
        <v>202</v>
      </c>
      <c r="C32" s="41" t="s">
        <v>196</v>
      </c>
      <c r="D32" s="40" t="s">
        <v>47</v>
      </c>
      <c r="E32" s="50">
        <v>4</v>
      </c>
      <c r="F32" s="84"/>
      <c r="G32" s="47"/>
      <c r="H32" s="57"/>
    </row>
    <row r="33" spans="1:8" ht="40.5" customHeight="1">
      <c r="A33" s="40"/>
      <c r="B33" s="194" t="s">
        <v>798</v>
      </c>
      <c r="C33" s="194"/>
      <c r="D33" s="40" t="s">
        <v>795</v>
      </c>
      <c r="E33" s="42"/>
      <c r="F33" s="106"/>
      <c r="G33" s="42"/>
      <c r="H33" s="48"/>
    </row>
    <row r="34" spans="1:8" ht="40.5" customHeight="1">
      <c r="A34" s="201" t="s">
        <v>797</v>
      </c>
      <c r="B34" s="196"/>
      <c r="C34" s="202"/>
      <c r="D34" s="155"/>
      <c r="E34" s="156"/>
      <c r="F34" s="157"/>
      <c r="G34" s="156"/>
      <c r="H34" s="158"/>
    </row>
    <row r="35" spans="1:8" ht="101.1" customHeight="1">
      <c r="A35" s="40">
        <v>1</v>
      </c>
      <c r="B35" s="41" t="s">
        <v>70</v>
      </c>
      <c r="C35" s="41" t="s">
        <v>203</v>
      </c>
      <c r="D35" s="40" t="s">
        <v>28</v>
      </c>
      <c r="E35" s="50">
        <v>6</v>
      </c>
      <c r="F35" s="84"/>
      <c r="G35" s="47"/>
      <c r="H35" s="48"/>
    </row>
    <row r="36" spans="1:8" ht="101.1" customHeight="1">
      <c r="A36" s="40">
        <v>2</v>
      </c>
      <c r="B36" s="41" t="s">
        <v>70</v>
      </c>
      <c r="C36" s="41" t="s">
        <v>204</v>
      </c>
      <c r="D36" s="40" t="s">
        <v>28</v>
      </c>
      <c r="E36" s="50">
        <v>10</v>
      </c>
      <c r="F36" s="84"/>
      <c r="G36" s="47"/>
      <c r="H36" s="51"/>
    </row>
    <row r="37" spans="1:8" ht="84.6" customHeight="1">
      <c r="A37" s="40">
        <v>3</v>
      </c>
      <c r="B37" s="41" t="s">
        <v>205</v>
      </c>
      <c r="C37" s="41" t="s">
        <v>178</v>
      </c>
      <c r="D37" s="40" t="s">
        <v>47</v>
      </c>
      <c r="E37" s="50">
        <v>1</v>
      </c>
      <c r="F37" s="84"/>
      <c r="G37" s="47"/>
      <c r="H37" s="48"/>
    </row>
    <row r="38" spans="1:8" ht="102" customHeight="1">
      <c r="A38" s="40">
        <v>4</v>
      </c>
      <c r="B38" s="41" t="s">
        <v>75</v>
      </c>
      <c r="C38" s="41" t="s">
        <v>178</v>
      </c>
      <c r="D38" s="40" t="s">
        <v>47</v>
      </c>
      <c r="E38" s="50">
        <v>2</v>
      </c>
      <c r="F38" s="84"/>
      <c r="G38" s="47"/>
      <c r="H38" s="48"/>
    </row>
    <row r="39" spans="1:8" ht="84.6" customHeight="1">
      <c r="A39" s="40">
        <v>5</v>
      </c>
      <c r="B39" s="41" t="s">
        <v>206</v>
      </c>
      <c r="C39" s="41" t="s">
        <v>178</v>
      </c>
      <c r="D39" s="40" t="s">
        <v>47</v>
      </c>
      <c r="E39" s="50">
        <v>1</v>
      </c>
      <c r="F39" s="84"/>
      <c r="G39" s="47"/>
      <c r="H39" s="48"/>
    </row>
    <row r="40" spans="1:8" ht="84.6" customHeight="1">
      <c r="A40" s="40">
        <v>6</v>
      </c>
      <c r="B40" s="41" t="s">
        <v>74</v>
      </c>
      <c r="C40" s="41" t="s">
        <v>178</v>
      </c>
      <c r="D40" s="40" t="s">
        <v>47</v>
      </c>
      <c r="E40" s="50">
        <v>2</v>
      </c>
      <c r="F40" s="84"/>
      <c r="G40" s="47"/>
      <c r="H40" s="48"/>
    </row>
    <row r="41" spans="1:8" ht="96.75" customHeight="1">
      <c r="A41" s="40">
        <v>7</v>
      </c>
      <c r="B41" s="54" t="s">
        <v>76</v>
      </c>
      <c r="C41" s="41" t="s">
        <v>207</v>
      </c>
      <c r="D41" s="40" t="s">
        <v>47</v>
      </c>
      <c r="E41" s="50">
        <v>2</v>
      </c>
      <c r="F41" s="84"/>
      <c r="G41" s="47"/>
      <c r="H41" s="57"/>
    </row>
    <row r="42" spans="1:8" ht="84.6" customHeight="1">
      <c r="A42" s="40">
        <v>8</v>
      </c>
      <c r="B42" s="54" t="s">
        <v>82</v>
      </c>
      <c r="C42" s="41" t="s">
        <v>208</v>
      </c>
      <c r="D42" s="40" t="s">
        <v>47</v>
      </c>
      <c r="E42" s="50">
        <v>6</v>
      </c>
      <c r="F42" s="84"/>
      <c r="G42" s="47"/>
      <c r="H42" s="48"/>
    </row>
    <row r="43" spans="1:8" ht="84.6" customHeight="1">
      <c r="A43" s="40">
        <v>9</v>
      </c>
      <c r="B43" s="41" t="s">
        <v>209</v>
      </c>
      <c r="C43" s="41" t="s">
        <v>210</v>
      </c>
      <c r="D43" s="40" t="s">
        <v>47</v>
      </c>
      <c r="E43" s="50">
        <v>2</v>
      </c>
      <c r="F43" s="84"/>
      <c r="G43" s="47"/>
      <c r="H43" s="57"/>
    </row>
    <row r="44" spans="1:8" ht="68.099999999999994" customHeight="1">
      <c r="A44" s="40">
        <v>10</v>
      </c>
      <c r="B44" s="41" t="s">
        <v>132</v>
      </c>
      <c r="C44" s="54" t="s">
        <v>211</v>
      </c>
      <c r="D44" s="40" t="s">
        <v>47</v>
      </c>
      <c r="E44" s="50">
        <v>2</v>
      </c>
      <c r="F44" s="84"/>
      <c r="G44" s="47"/>
      <c r="H44" s="48"/>
    </row>
    <row r="45" spans="1:8" ht="84.6" customHeight="1">
      <c r="A45" s="40">
        <v>11</v>
      </c>
      <c r="B45" s="41" t="s">
        <v>90</v>
      </c>
      <c r="C45" s="41" t="s">
        <v>212</v>
      </c>
      <c r="D45" s="40" t="s">
        <v>92</v>
      </c>
      <c r="E45" s="50">
        <v>2</v>
      </c>
      <c r="F45" s="84"/>
      <c r="G45" s="47"/>
      <c r="H45" s="57"/>
    </row>
    <row r="46" spans="1:8" ht="35.1" customHeight="1">
      <c r="A46" s="40">
        <v>12</v>
      </c>
      <c r="B46" s="41" t="s">
        <v>213</v>
      </c>
      <c r="C46" s="41" t="s">
        <v>94</v>
      </c>
      <c r="D46" s="40" t="s">
        <v>95</v>
      </c>
      <c r="E46" s="50">
        <f>12*5*0.9</f>
        <v>54</v>
      </c>
      <c r="F46" s="84"/>
      <c r="G46" s="47"/>
      <c r="H46" s="48"/>
    </row>
    <row r="47" spans="1:8" ht="35.1" customHeight="1">
      <c r="A47" s="40">
        <v>13</v>
      </c>
      <c r="B47" s="41" t="s">
        <v>214</v>
      </c>
      <c r="C47" s="41" t="s">
        <v>94</v>
      </c>
      <c r="D47" s="40" t="s">
        <v>95</v>
      </c>
      <c r="E47" s="50">
        <f>8.93*5*0.9</f>
        <v>40.185000000000002</v>
      </c>
      <c r="F47" s="84"/>
      <c r="G47" s="47"/>
      <c r="H47" s="48"/>
    </row>
    <row r="48" spans="1:8" ht="35.1" customHeight="1">
      <c r="A48" s="40">
        <v>14</v>
      </c>
      <c r="B48" s="41" t="s">
        <v>215</v>
      </c>
      <c r="C48" s="41" t="s">
        <v>94</v>
      </c>
      <c r="D48" s="40" t="s">
        <v>95</v>
      </c>
      <c r="E48" s="50">
        <f>5.2*1.8*0.9</f>
        <v>8.4240000000000013</v>
      </c>
      <c r="F48" s="84"/>
      <c r="G48" s="47"/>
      <c r="H48" s="48"/>
    </row>
    <row r="49" spans="1:8" ht="35.1" customHeight="1">
      <c r="A49" s="40">
        <v>15</v>
      </c>
      <c r="B49" s="41" t="s">
        <v>97</v>
      </c>
      <c r="C49" s="41" t="s">
        <v>98</v>
      </c>
      <c r="D49" s="40" t="s">
        <v>99</v>
      </c>
      <c r="E49" s="47">
        <v>115</v>
      </c>
      <c r="F49" s="84"/>
      <c r="G49" s="47"/>
      <c r="H49" s="48"/>
    </row>
    <row r="50" spans="1:8" ht="84.6" customHeight="1">
      <c r="A50" s="40">
        <v>16</v>
      </c>
      <c r="B50" s="41" t="s">
        <v>105</v>
      </c>
      <c r="C50" s="41" t="s">
        <v>216</v>
      </c>
      <c r="D50" s="40" t="s">
        <v>28</v>
      </c>
      <c r="E50" s="50">
        <v>1</v>
      </c>
      <c r="F50" s="84"/>
      <c r="G50" s="47"/>
      <c r="H50" s="48"/>
    </row>
    <row r="51" spans="1:8" ht="84.6" customHeight="1">
      <c r="A51" s="40">
        <v>17</v>
      </c>
      <c r="B51" s="41" t="s">
        <v>107</v>
      </c>
      <c r="C51" s="41" t="s">
        <v>217</v>
      </c>
      <c r="D51" s="40" t="s">
        <v>28</v>
      </c>
      <c r="E51" s="50">
        <v>2</v>
      </c>
      <c r="F51" s="84"/>
      <c r="G51" s="47"/>
      <c r="H51" s="48"/>
    </row>
    <row r="52" spans="1:8" ht="39" customHeight="1">
      <c r="A52" s="40"/>
      <c r="B52" s="194" t="s">
        <v>798</v>
      </c>
      <c r="C52" s="194"/>
      <c r="D52" s="40" t="s">
        <v>795</v>
      </c>
      <c r="E52" s="42"/>
      <c r="F52" s="106"/>
      <c r="G52" s="42"/>
      <c r="H52" s="48"/>
    </row>
    <row r="53" spans="1:8" ht="46.5" customHeight="1">
      <c r="A53" s="195" t="s">
        <v>218</v>
      </c>
      <c r="B53" s="196"/>
      <c r="C53" s="197"/>
      <c r="D53" s="52"/>
      <c r="E53" s="47"/>
      <c r="F53" s="84"/>
      <c r="G53" s="47"/>
      <c r="H53" s="48"/>
    </row>
    <row r="54" spans="1:8" ht="43.5" customHeight="1">
      <c r="A54" s="195" t="s">
        <v>110</v>
      </c>
      <c r="B54" s="196"/>
      <c r="C54" s="197"/>
      <c r="D54" s="52"/>
      <c r="E54" s="47"/>
      <c r="F54" s="84"/>
      <c r="G54" s="47"/>
      <c r="H54" s="48"/>
    </row>
    <row r="55" spans="1:8" ht="51.6" customHeight="1">
      <c r="A55" s="40">
        <v>1</v>
      </c>
      <c r="B55" s="41" t="s">
        <v>111</v>
      </c>
      <c r="C55" s="54" t="s">
        <v>219</v>
      </c>
      <c r="D55" s="40" t="s">
        <v>28</v>
      </c>
      <c r="E55" s="50">
        <v>1</v>
      </c>
      <c r="F55" s="84"/>
      <c r="G55" s="47"/>
      <c r="H55" s="48"/>
    </row>
    <row r="56" spans="1:8" ht="51.6" customHeight="1">
      <c r="A56" s="40">
        <v>2</v>
      </c>
      <c r="B56" s="41" t="s">
        <v>113</v>
      </c>
      <c r="C56" s="54" t="s">
        <v>220</v>
      </c>
      <c r="D56" s="40" t="s">
        <v>28</v>
      </c>
      <c r="E56" s="50">
        <v>10</v>
      </c>
      <c r="F56" s="84"/>
      <c r="G56" s="47"/>
      <c r="H56" s="48"/>
    </row>
    <row r="57" spans="1:8" ht="51.6" customHeight="1">
      <c r="A57" s="40">
        <v>3</v>
      </c>
      <c r="B57" s="15" t="s">
        <v>118</v>
      </c>
      <c r="C57" s="41" t="s">
        <v>221</v>
      </c>
      <c r="D57" s="40" t="s">
        <v>47</v>
      </c>
      <c r="E57" s="50">
        <v>2</v>
      </c>
      <c r="F57" s="84"/>
      <c r="G57" s="47"/>
      <c r="H57" s="48"/>
    </row>
    <row r="58" spans="1:8" ht="51.6" customHeight="1">
      <c r="A58" s="40">
        <v>4</v>
      </c>
      <c r="B58" s="15" t="s">
        <v>222</v>
      </c>
      <c r="C58" s="41" t="s">
        <v>223</v>
      </c>
      <c r="D58" s="40" t="s">
        <v>47</v>
      </c>
      <c r="E58" s="50">
        <v>5</v>
      </c>
      <c r="F58" s="84"/>
      <c r="G58" s="47"/>
      <c r="H58" s="48"/>
    </row>
    <row r="59" spans="1:8" ht="51.6" customHeight="1">
      <c r="A59" s="40">
        <v>5</v>
      </c>
      <c r="B59" s="15" t="s">
        <v>224</v>
      </c>
      <c r="C59" s="41" t="s">
        <v>225</v>
      </c>
      <c r="D59" s="40" t="s">
        <v>47</v>
      </c>
      <c r="E59" s="50">
        <v>1</v>
      </c>
      <c r="F59" s="84"/>
      <c r="G59" s="47"/>
      <c r="H59" s="48"/>
    </row>
    <row r="60" spans="1:8" ht="51.6" customHeight="1">
      <c r="A60" s="40">
        <v>6</v>
      </c>
      <c r="B60" s="54" t="s">
        <v>122</v>
      </c>
      <c r="C60" s="41" t="s">
        <v>226</v>
      </c>
      <c r="D60" s="40" t="s">
        <v>47</v>
      </c>
      <c r="E60" s="50">
        <v>8</v>
      </c>
      <c r="F60" s="84"/>
      <c r="G60" s="47"/>
      <c r="H60" s="48"/>
    </row>
    <row r="61" spans="1:8" ht="68.099999999999994" customHeight="1">
      <c r="A61" s="40">
        <v>7</v>
      </c>
      <c r="B61" s="15" t="s">
        <v>124</v>
      </c>
      <c r="C61" s="41" t="s">
        <v>227</v>
      </c>
      <c r="D61" s="40" t="s">
        <v>52</v>
      </c>
      <c r="E61" s="50">
        <v>1</v>
      </c>
      <c r="F61" s="84"/>
      <c r="G61" s="47"/>
      <c r="H61" s="48"/>
    </row>
    <row r="62" spans="1:8" ht="68.099999999999994" customHeight="1">
      <c r="A62" s="40">
        <v>8</v>
      </c>
      <c r="B62" s="15" t="s">
        <v>126</v>
      </c>
      <c r="C62" s="41" t="s">
        <v>228</v>
      </c>
      <c r="D62" s="40" t="s">
        <v>52</v>
      </c>
      <c r="E62" s="50">
        <v>11</v>
      </c>
      <c r="F62" s="84"/>
      <c r="G62" s="47"/>
      <c r="H62" s="48"/>
    </row>
    <row r="63" spans="1:8" ht="36" customHeight="1">
      <c r="A63" s="40"/>
      <c r="B63" s="194" t="s">
        <v>68</v>
      </c>
      <c r="C63" s="194"/>
      <c r="D63" s="40" t="s">
        <v>795</v>
      </c>
      <c r="E63" s="42"/>
      <c r="F63" s="106"/>
      <c r="G63" s="42"/>
      <c r="H63" s="48"/>
    </row>
    <row r="64" spans="1:8" ht="37.5" customHeight="1">
      <c r="A64" s="195" t="s">
        <v>229</v>
      </c>
      <c r="B64" s="196"/>
      <c r="C64" s="197"/>
      <c r="D64" s="52"/>
      <c r="E64" s="47"/>
      <c r="F64" s="84"/>
      <c r="G64" s="47"/>
      <c r="H64" s="48"/>
    </row>
    <row r="65" spans="1:8" ht="99" customHeight="1">
      <c r="A65" s="40">
        <v>1</v>
      </c>
      <c r="B65" s="41" t="s">
        <v>72</v>
      </c>
      <c r="C65" s="41" t="s">
        <v>178</v>
      </c>
      <c r="D65" s="40" t="s">
        <v>47</v>
      </c>
      <c r="E65" s="50">
        <v>1</v>
      </c>
      <c r="F65" s="84"/>
      <c r="G65" s="47"/>
      <c r="H65" s="48"/>
    </row>
    <row r="66" spans="1:8" ht="101.1" customHeight="1">
      <c r="A66" s="40">
        <v>2</v>
      </c>
      <c r="B66" s="41" t="s">
        <v>129</v>
      </c>
      <c r="C66" s="54" t="s">
        <v>203</v>
      </c>
      <c r="D66" s="40" t="s">
        <v>28</v>
      </c>
      <c r="E66" s="50">
        <v>14</v>
      </c>
      <c r="F66" s="84"/>
      <c r="G66" s="47"/>
      <c r="H66" s="48"/>
    </row>
    <row r="67" spans="1:8" ht="101.1" customHeight="1">
      <c r="A67" s="40">
        <v>3</v>
      </c>
      <c r="B67" s="41" t="s">
        <v>129</v>
      </c>
      <c r="C67" s="54" t="s">
        <v>230</v>
      </c>
      <c r="D67" s="40" t="s">
        <v>28</v>
      </c>
      <c r="E67" s="50">
        <v>20</v>
      </c>
      <c r="F67" s="84"/>
      <c r="G67" s="47"/>
      <c r="H67" s="48"/>
    </row>
    <row r="68" spans="1:8" ht="101.1" customHeight="1">
      <c r="A68" s="40">
        <v>6</v>
      </c>
      <c r="B68" s="41" t="s">
        <v>26</v>
      </c>
      <c r="C68" s="41" t="s">
        <v>231</v>
      </c>
      <c r="D68" s="40" t="s">
        <v>28</v>
      </c>
      <c r="E68" s="50">
        <v>1</v>
      </c>
      <c r="F68" s="84"/>
      <c r="G68" s="47"/>
      <c r="H68" s="48"/>
    </row>
    <row r="69" spans="1:8" ht="84.6" customHeight="1">
      <c r="A69" s="40">
        <v>7</v>
      </c>
      <c r="B69" s="41" t="s">
        <v>232</v>
      </c>
      <c r="C69" s="41" t="s">
        <v>178</v>
      </c>
      <c r="D69" s="40" t="s">
        <v>47</v>
      </c>
      <c r="E69" s="50">
        <v>1</v>
      </c>
      <c r="F69" s="84"/>
      <c r="G69" s="47"/>
      <c r="H69" s="48"/>
    </row>
    <row r="70" spans="1:8" ht="68.099999999999994" customHeight="1">
      <c r="A70" s="40">
        <v>8</v>
      </c>
      <c r="B70" s="41" t="s">
        <v>88</v>
      </c>
      <c r="C70" s="41" t="s">
        <v>233</v>
      </c>
      <c r="D70" s="40" t="s">
        <v>47</v>
      </c>
      <c r="E70" s="50">
        <v>2</v>
      </c>
      <c r="F70" s="61"/>
      <c r="G70" s="47"/>
      <c r="H70" s="48"/>
    </row>
    <row r="71" spans="1:8" ht="68.099999999999994" customHeight="1">
      <c r="A71" s="40">
        <v>9</v>
      </c>
      <c r="B71" s="41" t="s">
        <v>148</v>
      </c>
      <c r="C71" s="41" t="s">
        <v>234</v>
      </c>
      <c r="D71" s="40" t="s">
        <v>60</v>
      </c>
      <c r="E71" s="50">
        <v>6</v>
      </c>
      <c r="F71" s="84"/>
      <c r="G71" s="47"/>
      <c r="H71" s="48"/>
    </row>
    <row r="72" spans="1:8" ht="68.099999999999994" customHeight="1">
      <c r="A72" s="40">
        <v>10</v>
      </c>
      <c r="B72" s="41" t="s">
        <v>235</v>
      </c>
      <c r="C72" s="41" t="s">
        <v>236</v>
      </c>
      <c r="D72" s="40" t="s">
        <v>60</v>
      </c>
      <c r="E72" s="50">
        <v>1</v>
      </c>
      <c r="F72" s="84"/>
      <c r="G72" s="47"/>
      <c r="H72" s="57"/>
    </row>
    <row r="73" spans="1:8" ht="101.1" customHeight="1">
      <c r="A73" s="40">
        <v>11</v>
      </c>
      <c r="B73" s="41" t="s">
        <v>134</v>
      </c>
      <c r="C73" s="41" t="s">
        <v>237</v>
      </c>
      <c r="D73" s="40" t="s">
        <v>47</v>
      </c>
      <c r="E73" s="50">
        <v>14</v>
      </c>
      <c r="F73" s="84"/>
      <c r="G73" s="47"/>
      <c r="H73" s="48"/>
    </row>
    <row r="74" spans="1:8" ht="101.1" customHeight="1">
      <c r="A74" s="40">
        <v>12</v>
      </c>
      <c r="B74" s="54" t="s">
        <v>136</v>
      </c>
      <c r="C74" s="41" t="s">
        <v>238</v>
      </c>
      <c r="D74" s="40" t="s">
        <v>47</v>
      </c>
      <c r="E74" s="50">
        <v>2</v>
      </c>
      <c r="F74" s="84"/>
      <c r="G74" s="47"/>
      <c r="H74" s="48"/>
    </row>
    <row r="75" spans="1:8" ht="101.1" customHeight="1">
      <c r="A75" s="40">
        <v>13</v>
      </c>
      <c r="B75" s="41" t="s">
        <v>138</v>
      </c>
      <c r="C75" s="41" t="s">
        <v>239</v>
      </c>
      <c r="D75" s="40" t="s">
        <v>47</v>
      </c>
      <c r="E75" s="50">
        <v>13</v>
      </c>
      <c r="F75" s="84"/>
      <c r="G75" s="47"/>
      <c r="H75" s="48"/>
    </row>
    <row r="76" spans="1:8" ht="101.1" customHeight="1">
      <c r="A76" s="40">
        <v>14</v>
      </c>
      <c r="B76" s="41" t="s">
        <v>240</v>
      </c>
      <c r="C76" s="41" t="s">
        <v>241</v>
      </c>
      <c r="D76" s="40" t="s">
        <v>47</v>
      </c>
      <c r="E76" s="50">
        <v>9</v>
      </c>
      <c r="F76" s="84"/>
      <c r="G76" s="47"/>
      <c r="H76" s="48"/>
    </row>
    <row r="77" spans="1:8" ht="117.6" customHeight="1">
      <c r="A77" s="40">
        <v>15</v>
      </c>
      <c r="B77" s="41" t="s">
        <v>140</v>
      </c>
      <c r="C77" s="41" t="s">
        <v>242</v>
      </c>
      <c r="D77" s="40" t="s">
        <v>47</v>
      </c>
      <c r="E77" s="50">
        <v>1</v>
      </c>
      <c r="F77" s="84"/>
      <c r="G77" s="47"/>
      <c r="H77" s="48"/>
    </row>
    <row r="78" spans="1:8" ht="101.1" customHeight="1">
      <c r="A78" s="40">
        <v>16</v>
      </c>
      <c r="B78" s="41" t="s">
        <v>142</v>
      </c>
      <c r="C78" s="41" t="s">
        <v>243</v>
      </c>
      <c r="D78" s="40" t="s">
        <v>47</v>
      </c>
      <c r="E78" s="50">
        <v>1</v>
      </c>
      <c r="F78" s="84"/>
      <c r="G78" s="47"/>
      <c r="H78" s="48"/>
    </row>
    <row r="79" spans="1:8" ht="101.1" customHeight="1">
      <c r="A79" s="40">
        <v>17</v>
      </c>
      <c r="B79" s="41" t="s">
        <v>144</v>
      </c>
      <c r="C79" s="41" t="s">
        <v>244</v>
      </c>
      <c r="D79" s="40" t="s">
        <v>47</v>
      </c>
      <c r="E79" s="42">
        <v>3</v>
      </c>
      <c r="F79" s="84"/>
      <c r="G79" s="47"/>
      <c r="H79" s="48"/>
    </row>
    <row r="80" spans="1:8" ht="101.1" customHeight="1">
      <c r="A80" s="40">
        <v>18</v>
      </c>
      <c r="B80" s="41" t="s">
        <v>245</v>
      </c>
      <c r="C80" s="41" t="s">
        <v>246</v>
      </c>
      <c r="D80" s="40" t="s">
        <v>47</v>
      </c>
      <c r="E80" s="50">
        <v>2</v>
      </c>
      <c r="F80" s="84"/>
      <c r="G80" s="47"/>
      <c r="H80" s="48"/>
    </row>
    <row r="81" spans="1:8" ht="101.1" customHeight="1">
      <c r="A81" s="40">
        <v>19</v>
      </c>
      <c r="B81" s="41" t="s">
        <v>247</v>
      </c>
      <c r="C81" s="41" t="s">
        <v>248</v>
      </c>
      <c r="D81" s="40" t="s">
        <v>47</v>
      </c>
      <c r="E81" s="50">
        <v>2</v>
      </c>
      <c r="F81" s="84"/>
      <c r="G81" s="47"/>
      <c r="H81" s="48"/>
    </row>
    <row r="82" spans="1:8" ht="31.5" customHeight="1">
      <c r="A82" s="40"/>
      <c r="B82" s="194" t="s">
        <v>68</v>
      </c>
      <c r="C82" s="194"/>
      <c r="D82" s="40" t="s">
        <v>795</v>
      </c>
      <c r="E82" s="42"/>
      <c r="F82" s="106"/>
      <c r="G82" s="42"/>
      <c r="H82" s="48"/>
    </row>
    <row r="83" spans="1:8" ht="33.75" customHeight="1">
      <c r="A83" s="195" t="s">
        <v>249</v>
      </c>
      <c r="B83" s="196"/>
      <c r="C83" s="197"/>
      <c r="D83" s="52"/>
      <c r="E83" s="47"/>
      <c r="F83" s="84"/>
      <c r="G83" s="47"/>
      <c r="H83" s="48"/>
    </row>
    <row r="84" spans="1:8" ht="84.6" customHeight="1">
      <c r="A84" s="40">
        <v>1</v>
      </c>
      <c r="B84" s="41" t="s">
        <v>72</v>
      </c>
      <c r="C84" s="41" t="s">
        <v>178</v>
      </c>
      <c r="D84" s="40" t="s">
        <v>47</v>
      </c>
      <c r="E84" s="50">
        <v>1</v>
      </c>
      <c r="F84" s="84"/>
      <c r="G84" s="47"/>
      <c r="H84" s="48"/>
    </row>
    <row r="85" spans="1:8" ht="101.1" customHeight="1">
      <c r="A85" s="40">
        <v>2</v>
      </c>
      <c r="B85" s="41" t="s">
        <v>129</v>
      </c>
      <c r="C85" s="54" t="s">
        <v>203</v>
      </c>
      <c r="D85" s="40" t="s">
        <v>28</v>
      </c>
      <c r="E85" s="50">
        <v>9</v>
      </c>
      <c r="F85" s="84"/>
      <c r="G85" s="47"/>
      <c r="H85" s="48"/>
    </row>
    <row r="86" spans="1:8" ht="101.1" customHeight="1">
      <c r="A86" s="40">
        <v>3</v>
      </c>
      <c r="B86" s="41" t="s">
        <v>129</v>
      </c>
      <c r="C86" s="54" t="s">
        <v>230</v>
      </c>
      <c r="D86" s="40" t="s">
        <v>28</v>
      </c>
      <c r="E86" s="50">
        <v>14</v>
      </c>
      <c r="F86" s="84"/>
      <c r="G86" s="47"/>
      <c r="H86" s="48"/>
    </row>
    <row r="87" spans="1:8" ht="101.1" customHeight="1">
      <c r="A87" s="40">
        <v>6</v>
      </c>
      <c r="B87" s="41" t="s">
        <v>26</v>
      </c>
      <c r="C87" s="41" t="s">
        <v>231</v>
      </c>
      <c r="D87" s="40" t="s">
        <v>28</v>
      </c>
      <c r="E87" s="50">
        <v>1</v>
      </c>
      <c r="F87" s="84"/>
      <c r="G87" s="47"/>
      <c r="H87" s="48"/>
    </row>
    <row r="88" spans="1:8" ht="84.6" customHeight="1">
      <c r="A88" s="40">
        <v>7</v>
      </c>
      <c r="B88" s="41" t="s">
        <v>232</v>
      </c>
      <c r="C88" s="41" t="s">
        <v>178</v>
      </c>
      <c r="D88" s="40" t="s">
        <v>47</v>
      </c>
      <c r="E88" s="50">
        <v>1</v>
      </c>
      <c r="F88" s="84"/>
      <c r="G88" s="47"/>
      <c r="H88" s="48"/>
    </row>
    <row r="89" spans="1:8" ht="68.099999999999994" customHeight="1">
      <c r="A89" s="40">
        <v>8</v>
      </c>
      <c r="B89" s="41" t="s">
        <v>88</v>
      </c>
      <c r="C89" s="41" t="s">
        <v>233</v>
      </c>
      <c r="D89" s="40" t="s">
        <v>47</v>
      </c>
      <c r="E89" s="50">
        <v>2</v>
      </c>
      <c r="F89" s="84"/>
      <c r="G89" s="47"/>
      <c r="H89" s="48"/>
    </row>
    <row r="90" spans="1:8" ht="68.099999999999994" customHeight="1">
      <c r="A90" s="40">
        <v>9</v>
      </c>
      <c r="B90" s="41" t="s">
        <v>148</v>
      </c>
      <c r="C90" s="41" t="s">
        <v>234</v>
      </c>
      <c r="D90" s="40" t="s">
        <v>60</v>
      </c>
      <c r="E90" s="50">
        <v>5</v>
      </c>
      <c r="F90" s="84"/>
      <c r="G90" s="47"/>
      <c r="H90" s="48"/>
    </row>
    <row r="91" spans="1:8" ht="68.099999999999994" customHeight="1">
      <c r="A91" s="40">
        <v>10</v>
      </c>
      <c r="B91" s="41" t="s">
        <v>235</v>
      </c>
      <c r="C91" s="41" t="s">
        <v>236</v>
      </c>
      <c r="D91" s="40" t="s">
        <v>60</v>
      </c>
      <c r="E91" s="50">
        <v>1</v>
      </c>
      <c r="F91" s="84"/>
      <c r="G91" s="47"/>
      <c r="H91" s="48"/>
    </row>
    <row r="92" spans="1:8" ht="101.1" customHeight="1">
      <c r="A92" s="40">
        <v>11</v>
      </c>
      <c r="B92" s="41" t="s">
        <v>134</v>
      </c>
      <c r="C92" s="41" t="s">
        <v>250</v>
      </c>
      <c r="D92" s="40" t="s">
        <v>47</v>
      </c>
      <c r="E92" s="50">
        <v>4</v>
      </c>
      <c r="F92" s="84"/>
      <c r="G92" s="47"/>
      <c r="H92" s="48"/>
    </row>
    <row r="93" spans="1:8" ht="101.1" customHeight="1">
      <c r="A93" s="40">
        <v>12</v>
      </c>
      <c r="B93" s="54" t="s">
        <v>136</v>
      </c>
      <c r="C93" s="41" t="s">
        <v>251</v>
      </c>
      <c r="D93" s="40" t="s">
        <v>47</v>
      </c>
      <c r="E93" s="50">
        <v>2</v>
      </c>
      <c r="F93" s="84"/>
      <c r="G93" s="47"/>
      <c r="H93" s="48"/>
    </row>
    <row r="94" spans="1:8" ht="101.1" customHeight="1">
      <c r="A94" s="40">
        <v>13</v>
      </c>
      <c r="B94" s="41" t="s">
        <v>138</v>
      </c>
      <c r="C94" s="41" t="s">
        <v>252</v>
      </c>
      <c r="D94" s="40" t="s">
        <v>47</v>
      </c>
      <c r="E94" s="50">
        <v>11</v>
      </c>
      <c r="F94" s="84"/>
      <c r="G94" s="47"/>
      <c r="H94" s="48"/>
    </row>
    <row r="95" spans="1:8" ht="117.6" customHeight="1">
      <c r="A95" s="40">
        <v>14</v>
      </c>
      <c r="B95" s="41" t="s">
        <v>140</v>
      </c>
      <c r="C95" s="41" t="s">
        <v>253</v>
      </c>
      <c r="D95" s="40" t="s">
        <v>47</v>
      </c>
      <c r="E95" s="50">
        <v>1</v>
      </c>
      <c r="F95" s="84"/>
      <c r="G95" s="47"/>
      <c r="H95" s="48"/>
    </row>
    <row r="96" spans="1:8" ht="101.1" customHeight="1">
      <c r="A96" s="40">
        <v>15</v>
      </c>
      <c r="B96" s="41" t="s">
        <v>247</v>
      </c>
      <c r="C96" s="41" t="s">
        <v>254</v>
      </c>
      <c r="D96" s="40" t="s">
        <v>47</v>
      </c>
      <c r="E96" s="50">
        <v>2</v>
      </c>
      <c r="F96" s="140"/>
      <c r="G96" s="47"/>
      <c r="H96" s="48"/>
    </row>
    <row r="97" spans="1:8" ht="33" customHeight="1">
      <c r="A97" s="61"/>
      <c r="B97" s="194" t="s">
        <v>68</v>
      </c>
      <c r="C97" s="194"/>
      <c r="D97" s="40" t="s">
        <v>795</v>
      </c>
      <c r="E97" s="42"/>
      <c r="F97" s="106"/>
      <c r="G97" s="42"/>
      <c r="H97" s="48"/>
    </row>
    <row r="98" spans="1:8" ht="39.75" customHeight="1">
      <c r="A98" s="61"/>
      <c r="B98" s="194" t="s">
        <v>153</v>
      </c>
      <c r="C98" s="194"/>
      <c r="D98" s="40" t="s">
        <v>795</v>
      </c>
      <c r="E98" s="42"/>
      <c r="F98" s="106"/>
      <c r="G98" s="42"/>
      <c r="H98" s="48"/>
    </row>
    <row r="99" spans="1:8" ht="33" customHeight="1">
      <c r="A99" s="198" t="s">
        <v>154</v>
      </c>
      <c r="B99" s="199"/>
      <c r="C99" s="200"/>
      <c r="D99" s="59"/>
      <c r="E99" s="47"/>
      <c r="F99" s="84"/>
      <c r="G99" s="47"/>
      <c r="H99" s="48"/>
    </row>
    <row r="100" spans="1:8" ht="27" customHeight="1">
      <c r="A100" s="195" t="s">
        <v>155</v>
      </c>
      <c r="B100" s="196"/>
      <c r="C100" s="197"/>
      <c r="D100" s="52"/>
      <c r="E100" s="47"/>
      <c r="F100" s="84"/>
      <c r="G100" s="47"/>
      <c r="H100" s="48"/>
    </row>
    <row r="101" spans="1:8" ht="46.5" customHeight="1">
      <c r="A101" s="40">
        <v>1</v>
      </c>
      <c r="B101" s="41" t="s">
        <v>156</v>
      </c>
      <c r="C101" s="41" t="s">
        <v>157</v>
      </c>
      <c r="D101" s="40" t="s">
        <v>158</v>
      </c>
      <c r="E101" s="42">
        <f>2360*365/1000</f>
        <v>861.4</v>
      </c>
      <c r="F101" s="84"/>
      <c r="G101" s="47"/>
      <c r="H101" s="84"/>
    </row>
    <row r="102" spans="1:8" ht="36" customHeight="1">
      <c r="A102" s="61"/>
      <c r="B102" s="194" t="s">
        <v>68</v>
      </c>
      <c r="C102" s="194"/>
      <c r="D102" s="40" t="s">
        <v>795</v>
      </c>
      <c r="E102" s="42"/>
      <c r="F102" s="106"/>
      <c r="G102" s="42"/>
      <c r="H102" s="48"/>
    </row>
    <row r="103" spans="1:8" ht="30.75" customHeight="1">
      <c r="A103" s="195" t="s">
        <v>159</v>
      </c>
      <c r="B103" s="196"/>
      <c r="C103" s="197"/>
      <c r="D103" s="52"/>
      <c r="E103" s="47"/>
      <c r="F103" s="84"/>
      <c r="G103" s="47"/>
      <c r="H103" s="48"/>
    </row>
    <row r="104" spans="1:8" ht="48.75" customHeight="1">
      <c r="A104" s="40">
        <v>1</v>
      </c>
      <c r="B104" s="41" t="s">
        <v>160</v>
      </c>
      <c r="C104" s="41" t="s">
        <v>161</v>
      </c>
      <c r="D104" s="40" t="s">
        <v>158</v>
      </c>
      <c r="E104" s="42">
        <f>2360*12/1000</f>
        <v>28.32</v>
      </c>
      <c r="F104" s="84"/>
      <c r="G104" s="47"/>
      <c r="H104" s="48"/>
    </row>
    <row r="105" spans="1:8" ht="33.75" customHeight="1">
      <c r="A105" s="61"/>
      <c r="B105" s="194" t="s">
        <v>68</v>
      </c>
      <c r="C105" s="194"/>
      <c r="D105" s="40" t="s">
        <v>795</v>
      </c>
      <c r="E105" s="47"/>
      <c r="F105" s="84"/>
      <c r="G105" s="47"/>
      <c r="H105" s="48"/>
    </row>
    <row r="106" spans="1:8" ht="32.25" customHeight="1">
      <c r="A106" s="61"/>
      <c r="B106" s="194" t="s">
        <v>799</v>
      </c>
      <c r="C106" s="194"/>
      <c r="D106" s="40" t="s">
        <v>795</v>
      </c>
      <c r="E106" s="42"/>
      <c r="F106" s="106"/>
      <c r="G106" s="42"/>
      <c r="H106" s="48"/>
    </row>
    <row r="107" spans="1:8" ht="30.75" customHeight="1">
      <c r="A107" s="195" t="s">
        <v>162</v>
      </c>
      <c r="B107" s="196"/>
      <c r="C107" s="197"/>
      <c r="D107" s="52"/>
      <c r="E107" s="47"/>
      <c r="F107" s="84"/>
      <c r="G107" s="47"/>
      <c r="H107" s="48"/>
    </row>
    <row r="108" spans="1:8" ht="94.5" customHeight="1">
      <c r="A108" s="40">
        <v>1</v>
      </c>
      <c r="B108" s="41" t="s">
        <v>255</v>
      </c>
      <c r="C108" s="41" t="s">
        <v>164</v>
      </c>
      <c r="D108" s="40" t="s">
        <v>165</v>
      </c>
      <c r="E108" s="50">
        <v>1</v>
      </c>
      <c r="F108" s="84"/>
      <c r="G108" s="47"/>
      <c r="H108" s="48"/>
    </row>
    <row r="109" spans="1:8" ht="75" customHeight="1">
      <c r="A109" s="40">
        <v>2</v>
      </c>
      <c r="B109" s="41" t="s">
        <v>256</v>
      </c>
      <c r="C109" s="41" t="s">
        <v>164</v>
      </c>
      <c r="D109" s="40" t="s">
        <v>165</v>
      </c>
      <c r="E109" s="50">
        <v>1</v>
      </c>
      <c r="F109" s="84"/>
      <c r="G109" s="47"/>
      <c r="H109" s="48"/>
    </row>
    <row r="110" spans="1:8" ht="26.25" customHeight="1">
      <c r="A110" s="61"/>
      <c r="B110" s="194" t="s">
        <v>68</v>
      </c>
      <c r="C110" s="194"/>
      <c r="D110" s="40" t="s">
        <v>795</v>
      </c>
      <c r="E110" s="42"/>
      <c r="F110" s="106"/>
      <c r="G110" s="42"/>
      <c r="H110" s="48"/>
    </row>
    <row r="111" spans="1:8" ht="26.25" customHeight="1">
      <c r="A111" s="61"/>
      <c r="B111" s="194" t="s">
        <v>153</v>
      </c>
      <c r="C111" s="194"/>
      <c r="D111" s="40" t="s">
        <v>795</v>
      </c>
      <c r="E111" s="42"/>
      <c r="F111" s="106"/>
      <c r="G111" s="42"/>
      <c r="H111" s="48"/>
    </row>
    <row r="112" spans="1:8" ht="28.5" customHeight="1">
      <c r="A112" s="61"/>
      <c r="B112" s="194" t="s">
        <v>788</v>
      </c>
      <c r="C112" s="194"/>
      <c r="D112" s="61" t="s">
        <v>795</v>
      </c>
      <c r="E112" s="47"/>
      <c r="F112" s="84"/>
      <c r="G112" s="47"/>
      <c r="H112" s="48"/>
    </row>
    <row r="113" spans="1:8" ht="33" customHeight="1">
      <c r="A113" s="182"/>
      <c r="B113" s="188" t="s">
        <v>789</v>
      </c>
      <c r="C113" s="189"/>
      <c r="D113" s="182" t="s">
        <v>795</v>
      </c>
      <c r="E113" s="183"/>
      <c r="F113" s="183"/>
      <c r="G113" s="183"/>
      <c r="H113" s="184"/>
    </row>
  </sheetData>
  <sheetProtection formatCells="0" formatColumns="0" formatRows="0" insertColumns="0" insertRows="0" insertHyperlinks="0" deleteColumns="0" deleteRows="0" sort="0" autoFilter="0" pivotTables="0"/>
  <mergeCells count="27">
    <mergeCell ref="A1:H1"/>
    <mergeCell ref="A3:C3"/>
    <mergeCell ref="A4:C4"/>
    <mergeCell ref="B21:C21"/>
    <mergeCell ref="A22:C22"/>
    <mergeCell ref="B33:C33"/>
    <mergeCell ref="A34:C34"/>
    <mergeCell ref="B52:C52"/>
    <mergeCell ref="A53:C53"/>
    <mergeCell ref="A54:C54"/>
    <mergeCell ref="B63:C63"/>
    <mergeCell ref="A64:C64"/>
    <mergeCell ref="B82:C82"/>
    <mergeCell ref="A83:C83"/>
    <mergeCell ref="B97:C97"/>
    <mergeCell ref="B98:C98"/>
    <mergeCell ref="A99:C99"/>
    <mergeCell ref="A100:C100"/>
    <mergeCell ref="B102:C102"/>
    <mergeCell ref="A103:C103"/>
    <mergeCell ref="B113:C113"/>
    <mergeCell ref="B112:C112"/>
    <mergeCell ref="B105:C105"/>
    <mergeCell ref="B106:C106"/>
    <mergeCell ref="A107:C107"/>
    <mergeCell ref="B110:C110"/>
    <mergeCell ref="B111:C111"/>
  </mergeCells>
  <phoneticPr fontId="21" type="noConversion"/>
  <pageMargins left="0.59055118110236227" right="0.59055118110236227" top="0.59055118110236227" bottom="0.59055118110236227" header="0" footer="0"/>
  <pageSetup paperSize="9" scale="94" fitToHeight="0" orientation="portrait" r:id="rId1"/>
  <headerFooter scaleWithDoc="0" alignWithMargins="0"/>
  <rowBreaks count="1" manualBreakCount="1">
    <brk id="8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pageSetUpPr fitToPage="1"/>
  </sheetPr>
  <dimension ref="A1:H170"/>
  <sheetViews>
    <sheetView zoomScaleSheetLayoutView="70" workbookViewId="0">
      <pane ySplit="2" topLeftCell="A156" activePane="bottomLeft" state="frozen"/>
      <selection pane="bottomLeft" activeCell="D59" sqref="D59"/>
    </sheetView>
  </sheetViews>
  <sheetFormatPr defaultColWidth="8.875" defaultRowHeight="18.75"/>
  <cols>
    <col min="1" max="1" width="6.625" style="1" customWidth="1"/>
    <col min="2" max="2" width="15.875" style="2" customWidth="1"/>
    <col min="3" max="3" width="31.875" style="1" customWidth="1"/>
    <col min="4" max="4" width="8.5" style="1" customWidth="1"/>
    <col min="5" max="5" width="11.375" style="119" customWidth="1"/>
    <col min="6" max="6" width="8.375" style="119" customWidth="1"/>
    <col min="7" max="7" width="8.625" style="119" customWidth="1"/>
    <col min="8" max="8" width="8.75" style="74" customWidth="1"/>
    <col min="9" max="16384" width="8.875" style="1"/>
  </cols>
  <sheetData>
    <row r="1" spans="1:8" ht="43.5" customHeight="1">
      <c r="A1" s="213" t="s">
        <v>770</v>
      </c>
      <c r="B1" s="213"/>
      <c r="C1" s="213"/>
      <c r="D1" s="213"/>
      <c r="E1" s="213"/>
      <c r="F1" s="213"/>
      <c r="G1" s="213"/>
      <c r="H1" s="213"/>
    </row>
    <row r="2" spans="1:8" ht="51.6" customHeight="1">
      <c r="A2" s="109" t="s">
        <v>17</v>
      </c>
      <c r="B2" s="109" t="s">
        <v>21</v>
      </c>
      <c r="C2" s="109" t="s">
        <v>791</v>
      </c>
      <c r="D2" s="109" t="s">
        <v>792</v>
      </c>
      <c r="E2" s="18" t="s">
        <v>793</v>
      </c>
      <c r="F2" s="19" t="s">
        <v>22</v>
      </c>
      <c r="G2" s="19" t="s">
        <v>167</v>
      </c>
      <c r="H2" s="20" t="s">
        <v>19</v>
      </c>
    </row>
    <row r="3" spans="1:8" ht="33.75" customHeight="1">
      <c r="A3" s="207" t="s">
        <v>24</v>
      </c>
      <c r="B3" s="208"/>
      <c r="C3" s="209"/>
      <c r="D3" s="21"/>
      <c r="E3" s="47"/>
      <c r="F3" s="47"/>
      <c r="G3" s="47"/>
      <c r="H3" s="48"/>
    </row>
    <row r="4" spans="1:8" ht="34.5" customHeight="1">
      <c r="A4" s="214" t="s">
        <v>25</v>
      </c>
      <c r="B4" s="215"/>
      <c r="C4" s="216"/>
      <c r="D4" s="120"/>
      <c r="E4" s="121"/>
      <c r="F4" s="121"/>
      <c r="G4" s="121"/>
      <c r="H4" s="122"/>
    </row>
    <row r="5" spans="1:8" ht="102.75" customHeight="1">
      <c r="A5" s="24">
        <v>1</v>
      </c>
      <c r="B5" s="24" t="s">
        <v>26</v>
      </c>
      <c r="C5" s="26" t="s">
        <v>257</v>
      </c>
      <c r="D5" s="24" t="s">
        <v>28</v>
      </c>
      <c r="E5" s="27">
        <v>274</v>
      </c>
      <c r="F5" s="34"/>
      <c r="G5" s="22"/>
      <c r="H5" s="39"/>
    </row>
    <row r="6" spans="1:8" ht="112.5" customHeight="1">
      <c r="A6" s="123">
        <v>2</v>
      </c>
      <c r="B6" s="124" t="s">
        <v>29</v>
      </c>
      <c r="C6" s="125" t="s">
        <v>257</v>
      </c>
      <c r="D6" s="123" t="s">
        <v>28</v>
      </c>
      <c r="E6" s="126">
        <v>32</v>
      </c>
      <c r="F6" s="127"/>
      <c r="G6" s="128"/>
      <c r="H6" s="129"/>
    </row>
    <row r="7" spans="1:8" ht="123" customHeight="1">
      <c r="A7" s="24">
        <v>3</v>
      </c>
      <c r="B7" s="130" t="s">
        <v>31</v>
      </c>
      <c r="C7" s="32" t="s">
        <v>258</v>
      </c>
      <c r="D7" s="24" t="s">
        <v>28</v>
      </c>
      <c r="E7" s="131">
        <v>3670</v>
      </c>
      <c r="F7" s="34"/>
      <c r="G7" s="47"/>
      <c r="H7" s="132"/>
    </row>
    <row r="8" spans="1:8" ht="114" customHeight="1">
      <c r="A8" s="24">
        <v>4</v>
      </c>
      <c r="B8" s="133" t="s">
        <v>259</v>
      </c>
      <c r="C8" s="32" t="s">
        <v>260</v>
      </c>
      <c r="D8" s="24" t="s">
        <v>28</v>
      </c>
      <c r="E8" s="27">
        <v>60</v>
      </c>
      <c r="F8" s="34"/>
      <c r="G8" s="47"/>
      <c r="H8" s="39"/>
    </row>
    <row r="9" spans="1:8" ht="112.5" customHeight="1">
      <c r="A9" s="24">
        <v>5</v>
      </c>
      <c r="B9" s="130" t="s">
        <v>33</v>
      </c>
      <c r="C9" s="32" t="s">
        <v>260</v>
      </c>
      <c r="D9" s="24" t="s">
        <v>28</v>
      </c>
      <c r="E9" s="27">
        <v>172</v>
      </c>
      <c r="F9" s="34"/>
      <c r="G9" s="47"/>
      <c r="H9" s="39"/>
    </row>
    <row r="10" spans="1:8" ht="123" customHeight="1">
      <c r="A10" s="24">
        <v>6</v>
      </c>
      <c r="B10" s="130" t="s">
        <v>33</v>
      </c>
      <c r="C10" s="26" t="s">
        <v>261</v>
      </c>
      <c r="D10" s="24" t="s">
        <v>28</v>
      </c>
      <c r="E10" s="27">
        <v>64</v>
      </c>
      <c r="F10" s="34"/>
      <c r="G10" s="47"/>
      <c r="H10" s="39"/>
    </row>
    <row r="11" spans="1:8" ht="135.75" customHeight="1">
      <c r="A11" s="24">
        <v>7</v>
      </c>
      <c r="B11" s="130" t="s">
        <v>33</v>
      </c>
      <c r="C11" s="26" t="s">
        <v>262</v>
      </c>
      <c r="D11" s="24" t="s">
        <v>28</v>
      </c>
      <c r="E11" s="27">
        <v>232</v>
      </c>
      <c r="F11" s="34"/>
      <c r="G11" s="47"/>
      <c r="H11" s="39"/>
    </row>
    <row r="12" spans="1:8" ht="102" customHeight="1">
      <c r="A12" s="24">
        <v>8</v>
      </c>
      <c r="B12" s="130" t="s">
        <v>33</v>
      </c>
      <c r="C12" s="134" t="s">
        <v>263</v>
      </c>
      <c r="D12" s="24" t="s">
        <v>28</v>
      </c>
      <c r="E12" s="27">
        <v>160</v>
      </c>
      <c r="F12" s="34"/>
      <c r="G12" s="47"/>
      <c r="H12" s="39"/>
    </row>
    <row r="13" spans="1:8" ht="123" customHeight="1">
      <c r="A13" s="24">
        <v>9</v>
      </c>
      <c r="B13" s="24" t="s">
        <v>39</v>
      </c>
      <c r="C13" s="26" t="s">
        <v>264</v>
      </c>
      <c r="D13" s="24" t="s">
        <v>28</v>
      </c>
      <c r="E13" s="27">
        <v>30</v>
      </c>
      <c r="F13" s="34"/>
      <c r="G13" s="47"/>
      <c r="H13" s="39"/>
    </row>
    <row r="14" spans="1:8" ht="96.75" customHeight="1">
      <c r="A14" s="24">
        <v>10</v>
      </c>
      <c r="B14" s="25" t="s">
        <v>193</v>
      </c>
      <c r="C14" s="26" t="s">
        <v>265</v>
      </c>
      <c r="D14" s="24" t="s">
        <v>28</v>
      </c>
      <c r="E14" s="27">
        <v>60</v>
      </c>
      <c r="F14" s="34"/>
      <c r="G14" s="47"/>
      <c r="H14" s="39"/>
    </row>
    <row r="15" spans="1:8" ht="96" customHeight="1">
      <c r="A15" s="24">
        <v>11</v>
      </c>
      <c r="B15" s="25" t="s">
        <v>195</v>
      </c>
      <c r="C15" s="26" t="s">
        <v>265</v>
      </c>
      <c r="D15" s="24" t="s">
        <v>28</v>
      </c>
      <c r="E15" s="27">
        <v>10</v>
      </c>
      <c r="F15" s="34"/>
      <c r="G15" s="47"/>
      <c r="H15" s="39"/>
    </row>
    <row r="16" spans="1:8" ht="84.6" customHeight="1">
      <c r="A16" s="24">
        <v>12</v>
      </c>
      <c r="B16" s="25" t="s">
        <v>197</v>
      </c>
      <c r="C16" s="26" t="s">
        <v>265</v>
      </c>
      <c r="D16" s="24" t="s">
        <v>28</v>
      </c>
      <c r="E16" s="27">
        <v>4</v>
      </c>
      <c r="F16" s="34"/>
      <c r="G16" s="47"/>
      <c r="H16" s="39"/>
    </row>
    <row r="17" spans="1:8" ht="84.6" customHeight="1">
      <c r="A17" s="24">
        <v>13</v>
      </c>
      <c r="B17" s="24" t="s">
        <v>43</v>
      </c>
      <c r="C17" s="26" t="s">
        <v>265</v>
      </c>
      <c r="D17" s="24" t="s">
        <v>28</v>
      </c>
      <c r="E17" s="27">
        <v>237</v>
      </c>
      <c r="F17" s="34"/>
      <c r="G17" s="47"/>
      <c r="H17" s="39"/>
    </row>
    <row r="18" spans="1:8" ht="100.5" customHeight="1">
      <c r="A18" s="24">
        <v>14</v>
      </c>
      <c r="B18" s="25" t="s">
        <v>45</v>
      </c>
      <c r="C18" s="32" t="s">
        <v>266</v>
      </c>
      <c r="D18" s="24" t="s">
        <v>47</v>
      </c>
      <c r="E18" s="27">
        <v>12</v>
      </c>
      <c r="F18" s="34"/>
      <c r="G18" s="47"/>
      <c r="H18" s="39"/>
    </row>
    <row r="19" spans="1:8" ht="104.25" customHeight="1">
      <c r="A19" s="24">
        <v>15</v>
      </c>
      <c r="B19" s="25" t="s">
        <v>132</v>
      </c>
      <c r="C19" s="32" t="s">
        <v>267</v>
      </c>
      <c r="D19" s="24" t="s">
        <v>47</v>
      </c>
      <c r="E19" s="27">
        <v>104</v>
      </c>
      <c r="F19" s="34"/>
      <c r="G19" s="47"/>
      <c r="H19" s="39"/>
    </row>
    <row r="20" spans="1:8" ht="108" customHeight="1">
      <c r="A20" s="24">
        <v>16</v>
      </c>
      <c r="B20" s="25" t="s">
        <v>132</v>
      </c>
      <c r="C20" s="32" t="s">
        <v>268</v>
      </c>
      <c r="D20" s="24" t="s">
        <v>47</v>
      </c>
      <c r="E20" s="27">
        <v>8</v>
      </c>
      <c r="F20" s="34"/>
      <c r="G20" s="47"/>
      <c r="H20" s="39"/>
    </row>
    <row r="21" spans="1:8" ht="111.75" customHeight="1">
      <c r="A21" s="24">
        <v>17</v>
      </c>
      <c r="B21" s="25" t="s">
        <v>269</v>
      </c>
      <c r="C21" s="32" t="s">
        <v>265</v>
      </c>
      <c r="D21" s="24" t="s">
        <v>28</v>
      </c>
      <c r="E21" s="27">
        <v>62</v>
      </c>
      <c r="F21" s="34"/>
      <c r="G21" s="47"/>
      <c r="H21" s="39"/>
    </row>
    <row r="22" spans="1:8" ht="68.099999999999994" customHeight="1">
      <c r="A22" s="135">
        <v>18</v>
      </c>
      <c r="B22" s="135" t="s">
        <v>50</v>
      </c>
      <c r="C22" s="136" t="s">
        <v>270</v>
      </c>
      <c r="D22" s="135" t="s">
        <v>52</v>
      </c>
      <c r="E22" s="27">
        <v>218</v>
      </c>
      <c r="F22" s="34"/>
      <c r="G22" s="47"/>
      <c r="H22" s="39"/>
    </row>
    <row r="23" spans="1:8" ht="68.099999999999994" customHeight="1">
      <c r="A23" s="24">
        <v>19</v>
      </c>
      <c r="B23" s="24" t="s">
        <v>53</v>
      </c>
      <c r="C23" s="26" t="s">
        <v>271</v>
      </c>
      <c r="D23" s="24" t="s">
        <v>55</v>
      </c>
      <c r="E23" s="27">
        <v>218</v>
      </c>
      <c r="F23" s="34"/>
      <c r="G23" s="47"/>
      <c r="H23" s="39"/>
    </row>
    <row r="24" spans="1:8" ht="68.099999999999994" customHeight="1">
      <c r="A24" s="24">
        <v>20</v>
      </c>
      <c r="B24" s="24" t="s">
        <v>272</v>
      </c>
      <c r="C24" s="26" t="s">
        <v>273</v>
      </c>
      <c r="D24" s="24" t="s">
        <v>102</v>
      </c>
      <c r="E24" s="27">
        <v>5405</v>
      </c>
      <c r="F24" s="34"/>
      <c r="G24" s="47"/>
      <c r="H24" s="39"/>
    </row>
    <row r="25" spans="1:8" ht="101.1" customHeight="1">
      <c r="A25" s="24">
        <v>21</v>
      </c>
      <c r="B25" s="24" t="s">
        <v>56</v>
      </c>
      <c r="C25" s="26" t="s">
        <v>182</v>
      </c>
      <c r="D25" s="24" t="s">
        <v>28</v>
      </c>
      <c r="E25" s="29">
        <v>4</v>
      </c>
      <c r="F25" s="22"/>
      <c r="G25" s="47"/>
      <c r="H25" s="33"/>
    </row>
    <row r="26" spans="1:8" ht="68.099999999999994" customHeight="1">
      <c r="A26" s="123">
        <v>22</v>
      </c>
      <c r="B26" s="123" t="s">
        <v>58</v>
      </c>
      <c r="C26" s="137" t="s">
        <v>274</v>
      </c>
      <c r="D26" s="123" t="s">
        <v>60</v>
      </c>
      <c r="E26" s="27">
        <v>8</v>
      </c>
      <c r="F26" s="127"/>
      <c r="G26" s="47"/>
      <c r="H26" s="129"/>
    </row>
    <row r="27" spans="1:8" ht="68.099999999999994" customHeight="1">
      <c r="A27" s="24">
        <v>23</v>
      </c>
      <c r="B27" s="24" t="s">
        <v>66</v>
      </c>
      <c r="C27" s="32" t="s">
        <v>275</v>
      </c>
      <c r="D27" s="24" t="s">
        <v>60</v>
      </c>
      <c r="E27" s="27">
        <v>22</v>
      </c>
      <c r="F27" s="34"/>
      <c r="G27" s="47"/>
      <c r="H27" s="39"/>
    </row>
    <row r="28" spans="1:8" ht="68.099999999999994" customHeight="1">
      <c r="A28" s="24">
        <v>24</v>
      </c>
      <c r="B28" s="24" t="s">
        <v>276</v>
      </c>
      <c r="C28" s="32" t="s">
        <v>275</v>
      </c>
      <c r="D28" s="24" t="s">
        <v>60</v>
      </c>
      <c r="E28" s="27">
        <v>6</v>
      </c>
      <c r="F28" s="34"/>
      <c r="G28" s="47"/>
      <c r="H28" s="39"/>
    </row>
    <row r="29" spans="1:8" ht="96" customHeight="1">
      <c r="A29" s="24">
        <v>25</v>
      </c>
      <c r="B29" s="25" t="s">
        <v>61</v>
      </c>
      <c r="C29" s="32" t="s">
        <v>277</v>
      </c>
      <c r="D29" s="24" t="s">
        <v>63</v>
      </c>
      <c r="E29" s="138">
        <v>2184</v>
      </c>
      <c r="F29" s="47"/>
      <c r="G29" s="47"/>
      <c r="H29" s="57"/>
    </row>
    <row r="30" spans="1:8" ht="84" customHeight="1">
      <c r="A30" s="24">
        <v>26</v>
      </c>
      <c r="B30" s="24" t="s">
        <v>64</v>
      </c>
      <c r="C30" s="26" t="s">
        <v>278</v>
      </c>
      <c r="D30" s="24" t="s">
        <v>60</v>
      </c>
      <c r="E30" s="27">
        <v>613</v>
      </c>
      <c r="F30" s="47"/>
      <c r="G30" s="47"/>
      <c r="H30" s="57"/>
    </row>
    <row r="31" spans="1:8" ht="68.099999999999994" customHeight="1">
      <c r="A31" s="24">
        <v>27</v>
      </c>
      <c r="B31" s="25" t="s">
        <v>279</v>
      </c>
      <c r="C31" s="32" t="s">
        <v>280</v>
      </c>
      <c r="D31" s="24" t="s">
        <v>55</v>
      </c>
      <c r="E31" s="27">
        <v>200</v>
      </c>
      <c r="F31" s="34"/>
      <c r="G31" s="47"/>
      <c r="H31" s="39"/>
    </row>
    <row r="32" spans="1:8" ht="44.25" customHeight="1">
      <c r="A32" s="24"/>
      <c r="B32" s="191" t="s">
        <v>68</v>
      </c>
      <c r="C32" s="191"/>
      <c r="D32" s="24" t="s">
        <v>795</v>
      </c>
      <c r="E32" s="114"/>
      <c r="F32" s="114"/>
      <c r="G32" s="139"/>
      <c r="H32" s="48"/>
    </row>
    <row r="33" spans="1:8" ht="34.5" customHeight="1">
      <c r="A33" s="207" t="s">
        <v>69</v>
      </c>
      <c r="B33" s="208"/>
      <c r="C33" s="209"/>
      <c r="D33" s="21"/>
      <c r="E33" s="47"/>
      <c r="F33" s="47"/>
      <c r="G33" s="47"/>
      <c r="H33" s="48"/>
    </row>
    <row r="34" spans="1:8" ht="101.1" customHeight="1">
      <c r="A34" s="24">
        <v>1</v>
      </c>
      <c r="B34" s="111" t="s">
        <v>281</v>
      </c>
      <c r="C34" s="32" t="s">
        <v>282</v>
      </c>
      <c r="D34" s="24" t="s">
        <v>28</v>
      </c>
      <c r="E34" s="140">
        <v>5</v>
      </c>
      <c r="F34" s="34"/>
      <c r="G34" s="47"/>
      <c r="H34" s="39"/>
    </row>
    <row r="35" spans="1:8" ht="101.1" customHeight="1">
      <c r="A35" s="24">
        <v>2</v>
      </c>
      <c r="B35" s="111" t="s">
        <v>70</v>
      </c>
      <c r="C35" s="32" t="s">
        <v>283</v>
      </c>
      <c r="D35" s="24" t="s">
        <v>28</v>
      </c>
      <c r="E35" s="140">
        <v>6</v>
      </c>
      <c r="F35" s="34"/>
      <c r="G35" s="47"/>
      <c r="H35" s="39"/>
    </row>
    <row r="36" spans="1:8" customFormat="1" ht="101.1" customHeight="1">
      <c r="A36" s="24">
        <v>3</v>
      </c>
      <c r="B36" s="111" t="s">
        <v>70</v>
      </c>
      <c r="C36" s="32" t="s">
        <v>284</v>
      </c>
      <c r="D36" s="24" t="s">
        <v>28</v>
      </c>
      <c r="E36" s="140">
        <v>19</v>
      </c>
      <c r="F36" s="34"/>
      <c r="G36" s="47"/>
      <c r="H36" s="39"/>
    </row>
    <row r="37" spans="1:8" ht="84.6" customHeight="1">
      <c r="A37" s="24">
        <v>4</v>
      </c>
      <c r="B37" s="25" t="s">
        <v>73</v>
      </c>
      <c r="C37" s="26" t="s">
        <v>265</v>
      </c>
      <c r="D37" s="24" t="s">
        <v>28</v>
      </c>
      <c r="E37" s="27">
        <v>2</v>
      </c>
      <c r="F37" s="34"/>
      <c r="G37" s="47"/>
      <c r="H37" s="39"/>
    </row>
    <row r="38" spans="1:8" ht="84.6" customHeight="1">
      <c r="A38" s="24">
        <v>5</v>
      </c>
      <c r="B38" s="24" t="s">
        <v>75</v>
      </c>
      <c r="C38" s="26" t="s">
        <v>265</v>
      </c>
      <c r="D38" s="24" t="s">
        <v>28</v>
      </c>
      <c r="E38" s="27">
        <v>21</v>
      </c>
      <c r="F38" s="34"/>
      <c r="G38" s="47"/>
      <c r="H38" s="39"/>
    </row>
    <row r="39" spans="1:8" ht="84.6" customHeight="1">
      <c r="A39" s="24">
        <v>6</v>
      </c>
      <c r="B39" s="24" t="s">
        <v>76</v>
      </c>
      <c r="C39" s="26" t="s">
        <v>285</v>
      </c>
      <c r="D39" s="24" t="s">
        <v>47</v>
      </c>
      <c r="E39" s="27">
        <v>4</v>
      </c>
      <c r="F39" s="34"/>
      <c r="G39" s="47"/>
      <c r="H39" s="39"/>
    </row>
    <row r="40" spans="1:8" ht="84.6" customHeight="1">
      <c r="A40" s="24">
        <v>7</v>
      </c>
      <c r="B40" s="35" t="s">
        <v>82</v>
      </c>
      <c r="C40" s="26" t="s">
        <v>286</v>
      </c>
      <c r="D40" s="24" t="s">
        <v>47</v>
      </c>
      <c r="E40" s="34">
        <v>3</v>
      </c>
      <c r="F40" s="34"/>
      <c r="G40" s="47"/>
      <c r="H40" s="39"/>
    </row>
    <row r="41" spans="1:8" ht="84.6" customHeight="1">
      <c r="A41" s="24">
        <v>8</v>
      </c>
      <c r="B41" s="35" t="s">
        <v>82</v>
      </c>
      <c r="C41" s="26" t="s">
        <v>287</v>
      </c>
      <c r="D41" s="24" t="s">
        <v>47</v>
      </c>
      <c r="E41" s="34">
        <v>3</v>
      </c>
      <c r="F41" s="34"/>
      <c r="G41" s="47"/>
      <c r="H41" s="39"/>
    </row>
    <row r="42" spans="1:8" ht="84.6" customHeight="1">
      <c r="A42" s="24">
        <v>9</v>
      </c>
      <c r="B42" s="35" t="s">
        <v>82</v>
      </c>
      <c r="C42" s="26" t="s">
        <v>288</v>
      </c>
      <c r="D42" s="24" t="s">
        <v>47</v>
      </c>
      <c r="E42" s="34">
        <v>6</v>
      </c>
      <c r="F42" s="34"/>
      <c r="G42" s="47"/>
      <c r="H42" s="39"/>
    </row>
    <row r="43" spans="1:8" ht="84.6" customHeight="1">
      <c r="A43" s="24">
        <v>10</v>
      </c>
      <c r="B43" s="35" t="s">
        <v>82</v>
      </c>
      <c r="C43" s="26" t="s">
        <v>289</v>
      </c>
      <c r="D43" s="24" t="s">
        <v>47</v>
      </c>
      <c r="E43" s="34">
        <v>3</v>
      </c>
      <c r="F43" s="34"/>
      <c r="G43" s="47"/>
      <c r="H43" s="39"/>
    </row>
    <row r="44" spans="1:8" ht="84.6" customHeight="1">
      <c r="A44" s="24">
        <v>11</v>
      </c>
      <c r="B44" s="35" t="s">
        <v>290</v>
      </c>
      <c r="C44" s="26" t="s">
        <v>291</v>
      </c>
      <c r="D44" s="24" t="s">
        <v>47</v>
      </c>
      <c r="E44" s="34">
        <v>9</v>
      </c>
      <c r="F44" s="34"/>
      <c r="G44" s="47"/>
      <c r="H44" s="39"/>
    </row>
    <row r="45" spans="1:8" ht="84.6" customHeight="1">
      <c r="A45" s="24">
        <v>12</v>
      </c>
      <c r="B45" s="24" t="s">
        <v>90</v>
      </c>
      <c r="C45" s="26" t="s">
        <v>292</v>
      </c>
      <c r="D45" s="24" t="s">
        <v>92</v>
      </c>
      <c r="E45" s="34">
        <v>5</v>
      </c>
      <c r="F45" s="34"/>
      <c r="G45" s="47"/>
      <c r="H45" s="39"/>
    </row>
    <row r="46" spans="1:8" ht="35.1" customHeight="1">
      <c r="A46" s="24">
        <v>13</v>
      </c>
      <c r="B46" s="25" t="s">
        <v>293</v>
      </c>
      <c r="C46" s="26" t="s">
        <v>94</v>
      </c>
      <c r="D46" s="24" t="s">
        <v>95</v>
      </c>
      <c r="E46" s="27">
        <f>12.7*7.35*0.9</f>
        <v>84.010499999999993</v>
      </c>
      <c r="F46" s="34"/>
      <c r="G46" s="47"/>
      <c r="H46" s="39"/>
    </row>
    <row r="47" spans="1:8" ht="35.1" customHeight="1">
      <c r="A47" s="24">
        <v>14</v>
      </c>
      <c r="B47" s="25" t="s">
        <v>294</v>
      </c>
      <c r="C47" s="26" t="s">
        <v>94</v>
      </c>
      <c r="D47" s="24" t="s">
        <v>95</v>
      </c>
      <c r="E47" s="27">
        <f>8.4*2.8*0.9</f>
        <v>21.167999999999999</v>
      </c>
      <c r="F47" s="34"/>
      <c r="G47" s="47"/>
      <c r="H47" s="39"/>
    </row>
    <row r="48" spans="1:8" ht="35.1" customHeight="1">
      <c r="A48" s="24">
        <v>15</v>
      </c>
      <c r="B48" s="25" t="s">
        <v>295</v>
      </c>
      <c r="C48" s="26" t="s">
        <v>94</v>
      </c>
      <c r="D48" s="24" t="s">
        <v>95</v>
      </c>
      <c r="E48" s="27">
        <f>10*4*0.9</f>
        <v>36</v>
      </c>
      <c r="F48" s="34"/>
      <c r="G48" s="47"/>
      <c r="H48" s="39"/>
    </row>
    <row r="49" spans="1:8" ht="35.1" customHeight="1">
      <c r="A49" s="24">
        <v>16</v>
      </c>
      <c r="B49" s="25" t="s">
        <v>296</v>
      </c>
      <c r="C49" s="26" t="s">
        <v>94</v>
      </c>
      <c r="D49" s="24" t="s">
        <v>95</v>
      </c>
      <c r="E49" s="27">
        <f>9.3*4*0.9</f>
        <v>33.480000000000004</v>
      </c>
      <c r="F49" s="34"/>
      <c r="G49" s="47"/>
      <c r="H49" s="39"/>
    </row>
    <row r="50" spans="1:8" ht="35.1" customHeight="1">
      <c r="A50" s="24">
        <v>17</v>
      </c>
      <c r="B50" s="25" t="s">
        <v>297</v>
      </c>
      <c r="C50" s="26" t="s">
        <v>94</v>
      </c>
      <c r="D50" s="24" t="s">
        <v>95</v>
      </c>
      <c r="E50" s="27">
        <f>10*4*0.9</f>
        <v>36</v>
      </c>
      <c r="F50" s="34"/>
      <c r="G50" s="47"/>
      <c r="H50" s="39"/>
    </row>
    <row r="51" spans="1:8" ht="35.1" customHeight="1">
      <c r="A51" s="24">
        <v>18</v>
      </c>
      <c r="B51" s="25" t="s">
        <v>298</v>
      </c>
      <c r="C51" s="26" t="s">
        <v>94</v>
      </c>
      <c r="D51" s="24" t="s">
        <v>95</v>
      </c>
      <c r="E51" s="27">
        <f t="shared" ref="E51:E53" si="0">4*1.5*0.9</f>
        <v>5.4</v>
      </c>
      <c r="F51" s="34"/>
      <c r="G51" s="47"/>
      <c r="H51" s="39"/>
    </row>
    <row r="52" spans="1:8" ht="35.1" customHeight="1">
      <c r="A52" s="24">
        <v>19</v>
      </c>
      <c r="B52" s="25" t="s">
        <v>299</v>
      </c>
      <c r="C52" s="26" t="s">
        <v>94</v>
      </c>
      <c r="D52" s="24" t="s">
        <v>95</v>
      </c>
      <c r="E52" s="27">
        <f t="shared" si="0"/>
        <v>5.4</v>
      </c>
      <c r="F52" s="34"/>
      <c r="G52" s="47"/>
      <c r="H52" s="39"/>
    </row>
    <row r="53" spans="1:8" ht="35.1" customHeight="1">
      <c r="A53" s="24">
        <v>20</v>
      </c>
      <c r="B53" s="25" t="s">
        <v>300</v>
      </c>
      <c r="C53" s="26" t="s">
        <v>94</v>
      </c>
      <c r="D53" s="24" t="s">
        <v>95</v>
      </c>
      <c r="E53" s="27">
        <f t="shared" si="0"/>
        <v>5.4</v>
      </c>
      <c r="F53" s="34"/>
      <c r="G53" s="47"/>
      <c r="H53" s="39"/>
    </row>
    <row r="54" spans="1:8" ht="35.1" customHeight="1">
      <c r="A54" s="24">
        <v>21</v>
      </c>
      <c r="B54" s="24" t="s">
        <v>97</v>
      </c>
      <c r="C54" s="26" t="s">
        <v>98</v>
      </c>
      <c r="D54" s="24" t="s">
        <v>99</v>
      </c>
      <c r="E54" s="141">
        <f>(2+3+3)*8*2+(2+2)*6.5*2+3*11.75*2</f>
        <v>250.5</v>
      </c>
      <c r="F54" s="142"/>
      <c r="G54" s="142"/>
      <c r="H54" s="132"/>
    </row>
    <row r="55" spans="1:8" ht="84.6" customHeight="1">
      <c r="A55" s="24">
        <v>22</v>
      </c>
      <c r="B55" s="25" t="s">
        <v>301</v>
      </c>
      <c r="C55" s="32" t="s">
        <v>302</v>
      </c>
      <c r="D55" s="24" t="s">
        <v>52</v>
      </c>
      <c r="E55" s="27">
        <v>4</v>
      </c>
      <c r="F55" s="34"/>
      <c r="G55" s="47"/>
      <c r="H55" s="39"/>
    </row>
    <row r="56" spans="1:8" ht="84.6" customHeight="1">
      <c r="A56" s="24">
        <v>23</v>
      </c>
      <c r="B56" s="24" t="s">
        <v>303</v>
      </c>
      <c r="C56" s="32" t="s">
        <v>302</v>
      </c>
      <c r="D56" s="24" t="s">
        <v>52</v>
      </c>
      <c r="E56" s="27">
        <v>4</v>
      </c>
      <c r="F56" s="34"/>
      <c r="G56" s="47"/>
      <c r="H56" s="39"/>
    </row>
    <row r="57" spans="1:8" ht="84.6" customHeight="1">
      <c r="A57" s="24">
        <v>24</v>
      </c>
      <c r="B57" s="24" t="s">
        <v>107</v>
      </c>
      <c r="C57" s="26" t="s">
        <v>304</v>
      </c>
      <c r="D57" s="24" t="s">
        <v>28</v>
      </c>
      <c r="E57" s="27">
        <v>4</v>
      </c>
      <c r="F57" s="34"/>
      <c r="G57" s="47"/>
      <c r="H57" s="39"/>
    </row>
    <row r="58" spans="1:8" ht="30" customHeight="1">
      <c r="A58" s="24"/>
      <c r="B58" s="191" t="s">
        <v>68</v>
      </c>
      <c r="C58" s="191"/>
      <c r="D58" s="24" t="s">
        <v>795</v>
      </c>
      <c r="E58" s="114"/>
      <c r="F58" s="114"/>
      <c r="G58" s="139"/>
      <c r="H58" s="48"/>
    </row>
    <row r="59" spans="1:8" ht="36" customHeight="1">
      <c r="A59" s="207" t="s">
        <v>109</v>
      </c>
      <c r="B59" s="208"/>
      <c r="C59" s="209"/>
      <c r="D59" s="21"/>
      <c r="E59" s="47"/>
      <c r="F59" s="47"/>
      <c r="G59" s="47"/>
      <c r="H59" s="48"/>
    </row>
    <row r="60" spans="1:8" ht="37.5" customHeight="1">
      <c r="A60" s="210" t="s">
        <v>753</v>
      </c>
      <c r="B60" s="208"/>
      <c r="C60" s="209"/>
      <c r="D60" s="21"/>
      <c r="E60" s="47"/>
      <c r="F60" s="47"/>
      <c r="G60" s="47"/>
      <c r="H60" s="48"/>
    </row>
    <row r="61" spans="1:8" ht="84.6" customHeight="1">
      <c r="A61" s="24">
        <v>1</v>
      </c>
      <c r="B61" s="25" t="s">
        <v>88</v>
      </c>
      <c r="C61" s="26" t="s">
        <v>305</v>
      </c>
      <c r="D61" s="123" t="s">
        <v>47</v>
      </c>
      <c r="E61" s="27">
        <v>6</v>
      </c>
      <c r="F61" s="34"/>
      <c r="G61" s="47"/>
      <c r="H61" s="39"/>
    </row>
    <row r="62" spans="1:8" ht="84.6" customHeight="1">
      <c r="A62" s="24">
        <v>2</v>
      </c>
      <c r="B62" s="25" t="s">
        <v>306</v>
      </c>
      <c r="C62" s="26" t="s">
        <v>307</v>
      </c>
      <c r="D62" s="123" t="s">
        <v>47</v>
      </c>
      <c r="E62" s="27">
        <v>3</v>
      </c>
      <c r="F62" s="34"/>
      <c r="G62" s="47"/>
      <c r="H62" s="39"/>
    </row>
    <row r="63" spans="1:8" ht="51.6" customHeight="1">
      <c r="A63" s="24">
        <v>3</v>
      </c>
      <c r="B63" s="124" t="s">
        <v>111</v>
      </c>
      <c r="C63" s="32" t="s">
        <v>308</v>
      </c>
      <c r="D63" s="124" t="s">
        <v>28</v>
      </c>
      <c r="E63" s="27">
        <v>13</v>
      </c>
      <c r="F63" s="34"/>
      <c r="G63" s="47"/>
      <c r="H63" s="39"/>
    </row>
    <row r="64" spans="1:8" ht="51.6" customHeight="1">
      <c r="A64" s="24">
        <v>4</v>
      </c>
      <c r="B64" s="25" t="s">
        <v>113</v>
      </c>
      <c r="C64" s="32" t="s">
        <v>309</v>
      </c>
      <c r="D64" s="25" t="s">
        <v>28</v>
      </c>
      <c r="E64" s="27">
        <v>7</v>
      </c>
      <c r="F64" s="34"/>
      <c r="G64" s="47"/>
      <c r="H64" s="39"/>
    </row>
    <row r="65" spans="1:8" ht="51.6" customHeight="1">
      <c r="A65" s="24">
        <v>5</v>
      </c>
      <c r="B65" s="25" t="s">
        <v>310</v>
      </c>
      <c r="C65" s="32" t="s">
        <v>311</v>
      </c>
      <c r="D65" s="24" t="s">
        <v>47</v>
      </c>
      <c r="E65" s="27">
        <v>32</v>
      </c>
      <c r="F65" s="34"/>
      <c r="G65" s="47"/>
      <c r="H65" s="39"/>
    </row>
    <row r="66" spans="1:8" ht="51.6" customHeight="1">
      <c r="A66" s="24">
        <v>6</v>
      </c>
      <c r="B66" s="143" t="s">
        <v>118</v>
      </c>
      <c r="C66" s="32" t="s">
        <v>312</v>
      </c>
      <c r="D66" s="24" t="s">
        <v>47</v>
      </c>
      <c r="E66" s="27">
        <v>1</v>
      </c>
      <c r="F66" s="34"/>
      <c r="G66" s="47"/>
      <c r="H66" s="39"/>
    </row>
    <row r="67" spans="1:8" ht="51.6" customHeight="1">
      <c r="A67" s="24">
        <v>7</v>
      </c>
      <c r="B67" s="143" t="s">
        <v>118</v>
      </c>
      <c r="C67" s="26" t="s">
        <v>313</v>
      </c>
      <c r="D67" s="24" t="s">
        <v>47</v>
      </c>
      <c r="E67" s="27">
        <v>4</v>
      </c>
      <c r="F67" s="34"/>
      <c r="G67" s="47"/>
      <c r="H67" s="39"/>
    </row>
    <row r="68" spans="1:8" ht="51.6" customHeight="1">
      <c r="A68" s="24">
        <v>8</v>
      </c>
      <c r="B68" s="143" t="s">
        <v>118</v>
      </c>
      <c r="C68" s="26" t="s">
        <v>314</v>
      </c>
      <c r="D68" s="24" t="s">
        <v>47</v>
      </c>
      <c r="E68" s="27">
        <v>1</v>
      </c>
      <c r="F68" s="34"/>
      <c r="G68" s="47"/>
      <c r="H68" s="39"/>
    </row>
    <row r="69" spans="1:8" ht="51.6" customHeight="1">
      <c r="A69" s="24">
        <v>9</v>
      </c>
      <c r="B69" s="143" t="s">
        <v>114</v>
      </c>
      <c r="C69" s="32" t="s">
        <v>315</v>
      </c>
      <c r="D69" s="24" t="s">
        <v>47</v>
      </c>
      <c r="E69" s="27">
        <v>9</v>
      </c>
      <c r="F69" s="34"/>
      <c r="G69" s="47"/>
      <c r="H69" s="39"/>
    </row>
    <row r="70" spans="1:8" ht="35.1" customHeight="1">
      <c r="A70" s="24">
        <v>10</v>
      </c>
      <c r="B70" s="25" t="s">
        <v>116</v>
      </c>
      <c r="C70" s="26" t="s">
        <v>316</v>
      </c>
      <c r="D70" s="24" t="s">
        <v>47</v>
      </c>
      <c r="E70" s="27">
        <v>33</v>
      </c>
      <c r="F70" s="34"/>
      <c r="G70" s="47"/>
      <c r="H70" s="39"/>
    </row>
    <row r="71" spans="1:8" ht="51.6" customHeight="1">
      <c r="A71" s="24">
        <v>11</v>
      </c>
      <c r="B71" s="111" t="s">
        <v>122</v>
      </c>
      <c r="C71" s="26" t="s">
        <v>317</v>
      </c>
      <c r="D71" s="24" t="s">
        <v>47</v>
      </c>
      <c r="E71" s="27">
        <v>5</v>
      </c>
      <c r="F71" s="34"/>
      <c r="G71" s="47"/>
      <c r="H71" s="39"/>
    </row>
    <row r="72" spans="1:8" ht="68.099999999999994" customHeight="1">
      <c r="A72" s="24">
        <v>12</v>
      </c>
      <c r="B72" s="25" t="s">
        <v>124</v>
      </c>
      <c r="C72" s="26" t="s">
        <v>318</v>
      </c>
      <c r="D72" s="24" t="s">
        <v>52</v>
      </c>
      <c r="E72" s="27">
        <v>2</v>
      </c>
      <c r="F72" s="34"/>
      <c r="G72" s="47"/>
      <c r="H72" s="39"/>
    </row>
    <row r="73" spans="1:8" ht="68.099999999999994" customHeight="1">
      <c r="A73" s="24">
        <v>13</v>
      </c>
      <c r="B73" s="25" t="s">
        <v>126</v>
      </c>
      <c r="C73" s="26" t="s">
        <v>319</v>
      </c>
      <c r="D73" s="24" t="s">
        <v>52</v>
      </c>
      <c r="E73" s="34">
        <v>44</v>
      </c>
      <c r="F73" s="34"/>
      <c r="G73" s="47"/>
      <c r="H73" s="39"/>
    </row>
    <row r="74" spans="1:8" ht="37.5" customHeight="1">
      <c r="A74" s="24"/>
      <c r="B74" s="191" t="s">
        <v>68</v>
      </c>
      <c r="C74" s="191"/>
      <c r="D74" s="24" t="s">
        <v>795</v>
      </c>
      <c r="E74" s="114"/>
      <c r="F74" s="114"/>
      <c r="G74" s="139"/>
      <c r="H74" s="48"/>
    </row>
    <row r="75" spans="1:8" ht="36" customHeight="1">
      <c r="A75" s="210" t="s">
        <v>754</v>
      </c>
      <c r="B75" s="208"/>
      <c r="C75" s="209"/>
      <c r="D75" s="21"/>
      <c r="E75" s="47"/>
      <c r="F75" s="47"/>
      <c r="G75" s="47"/>
      <c r="H75" s="48"/>
    </row>
    <row r="76" spans="1:8" ht="84.6" customHeight="1">
      <c r="A76" s="24">
        <v>1</v>
      </c>
      <c r="B76" s="24" t="s">
        <v>72</v>
      </c>
      <c r="C76" s="26" t="s">
        <v>265</v>
      </c>
      <c r="D76" s="24" t="s">
        <v>28</v>
      </c>
      <c r="E76" s="27">
        <v>1</v>
      </c>
      <c r="F76" s="34"/>
      <c r="G76" s="47"/>
      <c r="H76" s="39"/>
    </row>
    <row r="77" spans="1:8" ht="101.1" customHeight="1">
      <c r="A77" s="24">
        <v>2</v>
      </c>
      <c r="B77" s="25" t="s">
        <v>129</v>
      </c>
      <c r="C77" s="32" t="s">
        <v>320</v>
      </c>
      <c r="D77" s="24" t="s">
        <v>28</v>
      </c>
      <c r="E77" s="27">
        <v>46</v>
      </c>
      <c r="F77" s="34"/>
      <c r="G77" s="47"/>
      <c r="H77" s="39"/>
    </row>
    <row r="78" spans="1:8" ht="101.1" customHeight="1">
      <c r="A78" s="24">
        <v>3</v>
      </c>
      <c r="B78" s="25" t="s">
        <v>129</v>
      </c>
      <c r="C78" s="32" t="s">
        <v>321</v>
      </c>
      <c r="D78" s="24" t="s">
        <v>28</v>
      </c>
      <c r="E78" s="27">
        <v>11</v>
      </c>
      <c r="F78" s="34"/>
      <c r="G78" s="47"/>
      <c r="H78" s="39"/>
    </row>
    <row r="79" spans="1:8" ht="101.1" customHeight="1">
      <c r="A79" s="24">
        <v>4</v>
      </c>
      <c r="B79" s="25" t="s">
        <v>26</v>
      </c>
      <c r="C79" s="26" t="str">
        <f>C5</f>
        <v>1、型号/规格：嵌入式LED5W
2、完好率不低于95%；
3、日常养护，更换损坏件，线路异常等特殊情况抢修；
4、包含所对应电气线路的养护（电缆、桥架）；
5、投运日期：2011.04</v>
      </c>
      <c r="D79" s="24" t="s">
        <v>47</v>
      </c>
      <c r="E79" s="27">
        <v>5</v>
      </c>
      <c r="F79" s="34"/>
      <c r="G79" s="47"/>
      <c r="H79" s="39"/>
    </row>
    <row r="80" spans="1:8" ht="68.099999999999994" customHeight="1">
      <c r="A80" s="24">
        <v>5</v>
      </c>
      <c r="B80" s="25" t="s">
        <v>148</v>
      </c>
      <c r="C80" s="32" t="s">
        <v>322</v>
      </c>
      <c r="D80" s="24" t="s">
        <v>60</v>
      </c>
      <c r="E80" s="27">
        <v>12</v>
      </c>
      <c r="F80" s="34"/>
      <c r="G80" s="47"/>
      <c r="H80" s="39"/>
    </row>
    <row r="81" spans="1:8" ht="68.099999999999994" customHeight="1">
      <c r="A81" s="24">
        <v>6</v>
      </c>
      <c r="B81" s="25" t="s">
        <v>323</v>
      </c>
      <c r="C81" s="32" t="s">
        <v>322</v>
      </c>
      <c r="D81" s="24" t="s">
        <v>60</v>
      </c>
      <c r="E81" s="27">
        <v>2</v>
      </c>
      <c r="F81" s="22"/>
      <c r="G81" s="47"/>
      <c r="H81" s="33"/>
    </row>
    <row r="82" spans="1:8" ht="101.1" customHeight="1">
      <c r="A82" s="24">
        <v>7</v>
      </c>
      <c r="B82" s="24" t="s">
        <v>134</v>
      </c>
      <c r="C82" s="32" t="s">
        <v>324</v>
      </c>
      <c r="D82" s="24" t="s">
        <v>47</v>
      </c>
      <c r="E82" s="27">
        <v>14</v>
      </c>
      <c r="F82" s="34"/>
      <c r="G82" s="47"/>
      <c r="H82" s="39"/>
    </row>
    <row r="83" spans="1:8" ht="101.1" customHeight="1">
      <c r="A83" s="24">
        <v>8</v>
      </c>
      <c r="B83" s="111" t="s">
        <v>136</v>
      </c>
      <c r="C83" s="32" t="s">
        <v>325</v>
      </c>
      <c r="D83" s="24" t="s">
        <v>47</v>
      </c>
      <c r="E83" s="27">
        <v>2</v>
      </c>
      <c r="F83" s="34"/>
      <c r="G83" s="47"/>
      <c r="H83" s="39"/>
    </row>
    <row r="84" spans="1:8" ht="101.1" customHeight="1">
      <c r="A84" s="24">
        <v>9</v>
      </c>
      <c r="B84" s="24" t="s">
        <v>138</v>
      </c>
      <c r="C84" s="32" t="s">
        <v>326</v>
      </c>
      <c r="D84" s="24" t="s">
        <v>47</v>
      </c>
      <c r="E84" s="34">
        <v>19</v>
      </c>
      <c r="F84" s="34"/>
      <c r="G84" s="47"/>
      <c r="H84" s="39"/>
    </row>
    <row r="85" spans="1:8" ht="101.1" customHeight="1">
      <c r="A85" s="24">
        <v>10</v>
      </c>
      <c r="B85" s="25" t="s">
        <v>240</v>
      </c>
      <c r="C85" s="26" t="s">
        <v>327</v>
      </c>
      <c r="D85" s="24" t="s">
        <v>28</v>
      </c>
      <c r="E85" s="34">
        <v>12</v>
      </c>
      <c r="F85" s="34"/>
      <c r="G85" s="47"/>
      <c r="H85" s="39"/>
    </row>
    <row r="86" spans="1:8" ht="117.6" customHeight="1">
      <c r="A86" s="24">
        <v>11</v>
      </c>
      <c r="B86" s="24" t="s">
        <v>140</v>
      </c>
      <c r="C86" s="26" t="s">
        <v>328</v>
      </c>
      <c r="D86" s="24" t="s">
        <v>28</v>
      </c>
      <c r="E86" s="34">
        <v>1</v>
      </c>
      <c r="F86" s="34"/>
      <c r="G86" s="47"/>
      <c r="H86" s="39"/>
    </row>
    <row r="87" spans="1:8" ht="101.1" customHeight="1">
      <c r="A87" s="24">
        <v>12</v>
      </c>
      <c r="B87" s="24" t="s">
        <v>142</v>
      </c>
      <c r="C87" s="26" t="s">
        <v>329</v>
      </c>
      <c r="D87" s="24" t="s">
        <v>28</v>
      </c>
      <c r="E87" s="34">
        <v>2</v>
      </c>
      <c r="F87" s="34"/>
      <c r="G87" s="47"/>
      <c r="H87" s="39"/>
    </row>
    <row r="88" spans="1:8" ht="117.6" customHeight="1">
      <c r="A88" s="24">
        <v>13</v>
      </c>
      <c r="B88" s="24" t="s">
        <v>144</v>
      </c>
      <c r="C88" s="26" t="s">
        <v>330</v>
      </c>
      <c r="D88" s="24" t="s">
        <v>28</v>
      </c>
      <c r="E88" s="27">
        <v>2</v>
      </c>
      <c r="F88" s="34"/>
      <c r="G88" s="47"/>
      <c r="H88" s="39"/>
    </row>
    <row r="89" spans="1:8" ht="101.1" customHeight="1">
      <c r="A89" s="24">
        <v>14</v>
      </c>
      <c r="B89" s="25" t="s">
        <v>245</v>
      </c>
      <c r="C89" s="32" t="s">
        <v>331</v>
      </c>
      <c r="D89" s="24" t="s">
        <v>28</v>
      </c>
      <c r="E89" s="27">
        <v>2</v>
      </c>
      <c r="F89" s="34"/>
      <c r="G89" s="47"/>
      <c r="H89" s="39"/>
    </row>
    <row r="90" spans="1:8" ht="101.1" customHeight="1">
      <c r="A90" s="24">
        <v>15</v>
      </c>
      <c r="B90" s="25" t="s">
        <v>332</v>
      </c>
      <c r="C90" s="32" t="s">
        <v>333</v>
      </c>
      <c r="D90" s="24" t="s">
        <v>28</v>
      </c>
      <c r="E90" s="27">
        <v>2</v>
      </c>
      <c r="F90" s="34"/>
      <c r="G90" s="47"/>
      <c r="H90" s="39"/>
    </row>
    <row r="91" spans="1:8" ht="84.6" customHeight="1">
      <c r="A91" s="24">
        <v>16</v>
      </c>
      <c r="B91" s="25" t="s">
        <v>334</v>
      </c>
      <c r="C91" s="32" t="s">
        <v>335</v>
      </c>
      <c r="D91" s="24" t="s">
        <v>28</v>
      </c>
      <c r="E91" s="27">
        <v>1</v>
      </c>
      <c r="F91" s="34"/>
      <c r="G91" s="47"/>
      <c r="H91" s="39"/>
    </row>
    <row r="92" spans="1:8" ht="84.6" customHeight="1">
      <c r="A92" s="24">
        <v>17</v>
      </c>
      <c r="B92" s="25" t="s">
        <v>336</v>
      </c>
      <c r="C92" s="32" t="s">
        <v>265</v>
      </c>
      <c r="D92" s="24" t="s">
        <v>28</v>
      </c>
      <c r="E92" s="27">
        <v>1</v>
      </c>
      <c r="F92" s="34"/>
      <c r="G92" s="47"/>
      <c r="H92" s="39"/>
    </row>
    <row r="93" spans="1:8" ht="35.25" customHeight="1">
      <c r="A93" s="24"/>
      <c r="B93" s="191" t="s">
        <v>68</v>
      </c>
      <c r="C93" s="191"/>
      <c r="D93" s="24" t="s">
        <v>795</v>
      </c>
      <c r="E93" s="114"/>
      <c r="F93" s="114"/>
      <c r="G93" s="139"/>
      <c r="H93" s="48"/>
    </row>
    <row r="94" spans="1:8" ht="35.25" customHeight="1">
      <c r="A94" s="210" t="s">
        <v>755</v>
      </c>
      <c r="B94" s="208"/>
      <c r="C94" s="209"/>
      <c r="D94" s="21"/>
      <c r="E94" s="47"/>
      <c r="F94" s="47"/>
      <c r="G94" s="47"/>
      <c r="H94" s="48"/>
    </row>
    <row r="95" spans="1:8" ht="84.6" customHeight="1">
      <c r="A95" s="24">
        <v>1</v>
      </c>
      <c r="B95" s="24" t="s">
        <v>72</v>
      </c>
      <c r="C95" s="26" t="s">
        <v>265</v>
      </c>
      <c r="D95" s="24" t="s">
        <v>28</v>
      </c>
      <c r="E95" s="27">
        <v>1</v>
      </c>
      <c r="F95" s="34"/>
      <c r="G95" s="47"/>
      <c r="H95" s="39"/>
    </row>
    <row r="96" spans="1:8" ht="101.1" customHeight="1">
      <c r="A96" s="24">
        <v>2</v>
      </c>
      <c r="B96" s="25" t="s">
        <v>129</v>
      </c>
      <c r="C96" s="32" t="s">
        <v>320</v>
      </c>
      <c r="D96" s="24" t="s">
        <v>28</v>
      </c>
      <c r="E96" s="27">
        <v>70</v>
      </c>
      <c r="F96" s="34"/>
      <c r="G96" s="47"/>
      <c r="H96" s="39"/>
    </row>
    <row r="97" spans="1:8" ht="68.099999999999994" customHeight="1">
      <c r="A97" s="24">
        <v>3</v>
      </c>
      <c r="B97" s="25" t="s">
        <v>129</v>
      </c>
      <c r="C97" s="32" t="s">
        <v>337</v>
      </c>
      <c r="D97" s="24" t="s">
        <v>47</v>
      </c>
      <c r="E97" s="27">
        <v>6</v>
      </c>
      <c r="F97" s="34"/>
      <c r="G97" s="47"/>
      <c r="H97" s="39"/>
    </row>
    <row r="98" spans="1:8" ht="101.1" customHeight="1">
      <c r="A98" s="24">
        <v>4</v>
      </c>
      <c r="B98" s="25" t="s">
        <v>26</v>
      </c>
      <c r="C98" s="26" t="str">
        <f>C79</f>
        <v>1、型号/规格：嵌入式LED5W
2、完好率不低于95%；
3、日常养护，更换损坏件，线路异常等特殊情况抢修；
4、包含所对应电气线路的养护（电缆、桥架）；
5、投运日期：2011.04</v>
      </c>
      <c r="D98" s="24" t="s">
        <v>28</v>
      </c>
      <c r="E98" s="27">
        <v>5</v>
      </c>
      <c r="F98" s="34"/>
      <c r="G98" s="47"/>
      <c r="H98" s="39"/>
    </row>
    <row r="99" spans="1:8" ht="68.099999999999994" customHeight="1">
      <c r="A99" s="24">
        <v>5</v>
      </c>
      <c r="B99" s="24" t="s">
        <v>148</v>
      </c>
      <c r="C99" s="26" t="s">
        <v>338</v>
      </c>
      <c r="D99" s="25" t="s">
        <v>60</v>
      </c>
      <c r="E99" s="27">
        <v>5</v>
      </c>
      <c r="F99" s="34"/>
      <c r="G99" s="47"/>
      <c r="H99" s="39"/>
    </row>
    <row r="100" spans="1:8" ht="68.099999999999994" customHeight="1">
      <c r="A100" s="24">
        <v>6</v>
      </c>
      <c r="B100" s="25" t="s">
        <v>323</v>
      </c>
      <c r="C100" s="26" t="s">
        <v>322</v>
      </c>
      <c r="D100" s="25" t="s">
        <v>60</v>
      </c>
      <c r="E100" s="27">
        <v>2</v>
      </c>
      <c r="F100" s="34"/>
      <c r="G100" s="47"/>
      <c r="H100" s="39"/>
    </row>
    <row r="101" spans="1:8" ht="101.1" customHeight="1">
      <c r="A101" s="24">
        <v>7</v>
      </c>
      <c r="B101" s="24" t="s">
        <v>134</v>
      </c>
      <c r="C101" s="26" t="s">
        <v>324</v>
      </c>
      <c r="D101" s="24" t="s">
        <v>47</v>
      </c>
      <c r="E101" s="27">
        <v>4</v>
      </c>
      <c r="F101" s="34"/>
      <c r="G101" s="47"/>
      <c r="H101" s="39"/>
    </row>
    <row r="102" spans="1:8" ht="101.1" customHeight="1">
      <c r="A102" s="24">
        <v>8</v>
      </c>
      <c r="B102" s="111" t="s">
        <v>136</v>
      </c>
      <c r="C102" s="26" t="s">
        <v>339</v>
      </c>
      <c r="D102" s="24" t="s">
        <v>47</v>
      </c>
      <c r="E102" s="34">
        <v>2</v>
      </c>
      <c r="F102" s="34"/>
      <c r="G102" s="47"/>
      <c r="H102" s="39"/>
    </row>
    <row r="103" spans="1:8" ht="101.1" customHeight="1">
      <c r="A103" s="24">
        <v>9</v>
      </c>
      <c r="B103" s="24" t="s">
        <v>138</v>
      </c>
      <c r="C103" s="26" t="s">
        <v>340</v>
      </c>
      <c r="D103" s="24" t="s">
        <v>47</v>
      </c>
      <c r="E103" s="27">
        <v>13</v>
      </c>
      <c r="F103" s="34"/>
      <c r="G103" s="47"/>
      <c r="H103" s="39"/>
    </row>
    <row r="104" spans="1:8" ht="101.1" customHeight="1">
      <c r="A104" s="24">
        <v>10</v>
      </c>
      <c r="B104" s="24" t="s">
        <v>240</v>
      </c>
      <c r="C104" s="26" t="s">
        <v>341</v>
      </c>
      <c r="D104" s="24" t="s">
        <v>28</v>
      </c>
      <c r="E104" s="27">
        <v>8</v>
      </c>
      <c r="F104" s="34"/>
      <c r="G104" s="47"/>
      <c r="H104" s="39"/>
    </row>
    <row r="105" spans="1:8" ht="117.6" customHeight="1">
      <c r="A105" s="24">
        <v>11</v>
      </c>
      <c r="B105" s="24" t="s">
        <v>140</v>
      </c>
      <c r="C105" s="26" t="s">
        <v>342</v>
      </c>
      <c r="D105" s="24" t="s">
        <v>28</v>
      </c>
      <c r="E105" s="34">
        <v>1</v>
      </c>
      <c r="F105" s="34"/>
      <c r="G105" s="47"/>
      <c r="H105" s="39"/>
    </row>
    <row r="106" spans="1:8" ht="101.1" customHeight="1">
      <c r="A106" s="24">
        <v>12</v>
      </c>
      <c r="B106" s="24" t="s">
        <v>142</v>
      </c>
      <c r="C106" s="26" t="s">
        <v>343</v>
      </c>
      <c r="D106" s="24" t="s">
        <v>28</v>
      </c>
      <c r="E106" s="34">
        <v>1</v>
      </c>
      <c r="F106" s="34"/>
      <c r="G106" s="47"/>
      <c r="H106" s="39"/>
    </row>
    <row r="107" spans="1:8" ht="117.6" customHeight="1">
      <c r="A107" s="24">
        <v>13</v>
      </c>
      <c r="B107" s="24" t="s">
        <v>144</v>
      </c>
      <c r="C107" s="26" t="s">
        <v>344</v>
      </c>
      <c r="D107" s="24" t="s">
        <v>28</v>
      </c>
      <c r="E107" s="27">
        <v>2</v>
      </c>
      <c r="F107" s="34"/>
      <c r="G107" s="47"/>
      <c r="H107" s="39"/>
    </row>
    <row r="108" spans="1:8" ht="101.1" customHeight="1">
      <c r="A108" s="24">
        <v>14</v>
      </c>
      <c r="B108" s="25" t="s">
        <v>245</v>
      </c>
      <c r="C108" s="26" t="s">
        <v>345</v>
      </c>
      <c r="D108" s="24" t="s">
        <v>28</v>
      </c>
      <c r="E108" s="27">
        <v>2</v>
      </c>
      <c r="F108" s="34"/>
      <c r="G108" s="47"/>
      <c r="H108" s="39"/>
    </row>
    <row r="109" spans="1:8" ht="101.1" customHeight="1">
      <c r="A109" s="24">
        <v>15</v>
      </c>
      <c r="B109" s="25" t="s">
        <v>332</v>
      </c>
      <c r="C109" s="32" t="s">
        <v>346</v>
      </c>
      <c r="D109" s="24" t="s">
        <v>28</v>
      </c>
      <c r="E109" s="27">
        <v>2</v>
      </c>
      <c r="F109" s="34"/>
      <c r="G109" s="47"/>
      <c r="H109" s="39"/>
    </row>
    <row r="110" spans="1:8" ht="84.6" customHeight="1">
      <c r="A110" s="24">
        <v>16</v>
      </c>
      <c r="B110" s="25" t="s">
        <v>334</v>
      </c>
      <c r="C110" s="32" t="s">
        <v>335</v>
      </c>
      <c r="D110" s="24" t="s">
        <v>28</v>
      </c>
      <c r="E110" s="27">
        <v>1</v>
      </c>
      <c r="F110" s="34"/>
      <c r="G110" s="47"/>
      <c r="H110" s="39"/>
    </row>
    <row r="111" spans="1:8" ht="84.6" customHeight="1">
      <c r="A111" s="24">
        <v>17</v>
      </c>
      <c r="B111" s="25" t="s">
        <v>336</v>
      </c>
      <c r="C111" s="32" t="s">
        <v>265</v>
      </c>
      <c r="D111" s="24" t="s">
        <v>28</v>
      </c>
      <c r="E111" s="27">
        <v>1</v>
      </c>
      <c r="F111" s="22"/>
      <c r="G111" s="47"/>
      <c r="H111" s="33"/>
    </row>
    <row r="112" spans="1:8" ht="36" customHeight="1">
      <c r="A112" s="24"/>
      <c r="B112" s="191" t="s">
        <v>68</v>
      </c>
      <c r="C112" s="191"/>
      <c r="D112" s="24" t="s">
        <v>795</v>
      </c>
      <c r="E112" s="114"/>
      <c r="F112" s="114"/>
      <c r="G112" s="139"/>
      <c r="H112" s="48"/>
    </row>
    <row r="113" spans="1:8" ht="32.25" customHeight="1">
      <c r="A113" s="210" t="s">
        <v>756</v>
      </c>
      <c r="B113" s="208"/>
      <c r="C113" s="209"/>
      <c r="D113" s="21"/>
      <c r="E113" s="47"/>
      <c r="F113" s="47"/>
      <c r="G113" s="47"/>
      <c r="H113" s="48"/>
    </row>
    <row r="114" spans="1:8" ht="84.6" customHeight="1">
      <c r="A114" s="24">
        <v>1</v>
      </c>
      <c r="B114" s="24" t="s">
        <v>72</v>
      </c>
      <c r="C114" s="26" t="s">
        <v>265</v>
      </c>
      <c r="D114" s="24" t="s">
        <v>28</v>
      </c>
      <c r="E114" s="27">
        <v>1</v>
      </c>
      <c r="F114" s="34"/>
      <c r="G114" s="47"/>
      <c r="H114" s="39"/>
    </row>
    <row r="115" spans="1:8" ht="101.1" customHeight="1">
      <c r="A115" s="24">
        <v>2</v>
      </c>
      <c r="B115" s="25" t="s">
        <v>129</v>
      </c>
      <c r="C115" s="32" t="s">
        <v>320</v>
      </c>
      <c r="D115" s="24" t="s">
        <v>28</v>
      </c>
      <c r="E115" s="27">
        <v>53</v>
      </c>
      <c r="F115" s="34"/>
      <c r="G115" s="47"/>
      <c r="H115" s="39"/>
    </row>
    <row r="116" spans="1:8" ht="101.1" customHeight="1">
      <c r="A116" s="24">
        <v>3</v>
      </c>
      <c r="B116" s="25" t="s">
        <v>129</v>
      </c>
      <c r="C116" s="32" t="s">
        <v>283</v>
      </c>
      <c r="D116" s="24" t="s">
        <v>28</v>
      </c>
      <c r="E116" s="27">
        <v>4</v>
      </c>
      <c r="F116" s="34"/>
      <c r="G116" s="47"/>
      <c r="H116" s="39"/>
    </row>
    <row r="117" spans="1:8" ht="101.1" customHeight="1">
      <c r="A117" s="24">
        <v>4</v>
      </c>
      <c r="B117" s="25" t="s">
        <v>129</v>
      </c>
      <c r="C117" s="32" t="s">
        <v>321</v>
      </c>
      <c r="D117" s="24" t="s">
        <v>28</v>
      </c>
      <c r="E117" s="27">
        <v>15</v>
      </c>
      <c r="F117" s="34"/>
      <c r="G117" s="47"/>
      <c r="H117" s="39"/>
    </row>
    <row r="118" spans="1:8" ht="101.1" customHeight="1">
      <c r="A118" s="24">
        <v>5</v>
      </c>
      <c r="B118" s="25" t="s">
        <v>129</v>
      </c>
      <c r="C118" s="32" t="s">
        <v>347</v>
      </c>
      <c r="D118" s="24" t="s">
        <v>28</v>
      </c>
      <c r="E118" s="27">
        <v>6</v>
      </c>
      <c r="F118" s="34"/>
      <c r="G118" s="47"/>
      <c r="H118" s="39"/>
    </row>
    <row r="119" spans="1:8" ht="101.1" customHeight="1">
      <c r="A119" s="24">
        <v>6</v>
      </c>
      <c r="B119" s="25" t="s">
        <v>26</v>
      </c>
      <c r="C119" s="32" t="s">
        <v>348</v>
      </c>
      <c r="D119" s="24" t="s">
        <v>28</v>
      </c>
      <c r="E119" s="27">
        <v>8</v>
      </c>
      <c r="F119" s="34"/>
      <c r="G119" s="47"/>
      <c r="H119" s="39"/>
    </row>
    <row r="120" spans="1:8" ht="68.099999999999994" customHeight="1">
      <c r="A120" s="24">
        <v>7</v>
      </c>
      <c r="B120" s="24" t="s">
        <v>148</v>
      </c>
      <c r="C120" s="32" t="s">
        <v>322</v>
      </c>
      <c r="D120" s="25" t="s">
        <v>60</v>
      </c>
      <c r="E120" s="27">
        <v>10</v>
      </c>
      <c r="F120" s="34"/>
      <c r="G120" s="47"/>
      <c r="H120" s="39"/>
    </row>
    <row r="121" spans="1:8" ht="101.1" customHeight="1">
      <c r="A121" s="24">
        <v>8</v>
      </c>
      <c r="B121" s="24" t="s">
        <v>134</v>
      </c>
      <c r="C121" s="32" t="s">
        <v>349</v>
      </c>
      <c r="D121" s="24" t="s">
        <v>47</v>
      </c>
      <c r="E121" s="27">
        <v>12</v>
      </c>
      <c r="F121" s="34"/>
      <c r="G121" s="47"/>
      <c r="H121" s="39"/>
    </row>
    <row r="122" spans="1:8" ht="101.1" customHeight="1">
      <c r="A122" s="24">
        <v>9</v>
      </c>
      <c r="B122" s="111" t="s">
        <v>136</v>
      </c>
      <c r="C122" s="32" t="s">
        <v>350</v>
      </c>
      <c r="D122" s="24" t="s">
        <v>47</v>
      </c>
      <c r="E122" s="34">
        <v>2</v>
      </c>
      <c r="F122" s="34"/>
      <c r="G122" s="47"/>
      <c r="H122" s="39"/>
    </row>
    <row r="123" spans="1:8" ht="101.1" customHeight="1">
      <c r="A123" s="24">
        <v>10</v>
      </c>
      <c r="B123" s="24" t="s">
        <v>138</v>
      </c>
      <c r="C123" s="32" t="s">
        <v>340</v>
      </c>
      <c r="D123" s="24" t="s">
        <v>47</v>
      </c>
      <c r="E123" s="27">
        <v>13</v>
      </c>
      <c r="F123" s="34"/>
      <c r="G123" s="47"/>
      <c r="H123" s="39"/>
    </row>
    <row r="124" spans="1:8" ht="101.1" customHeight="1">
      <c r="A124" s="24">
        <v>11</v>
      </c>
      <c r="B124" s="24" t="s">
        <v>240</v>
      </c>
      <c r="C124" s="32" t="s">
        <v>351</v>
      </c>
      <c r="D124" s="24" t="s">
        <v>28</v>
      </c>
      <c r="E124" s="27">
        <v>8</v>
      </c>
      <c r="F124" s="34"/>
      <c r="G124" s="47"/>
      <c r="H124" s="39"/>
    </row>
    <row r="125" spans="1:8" ht="117.6" customHeight="1">
      <c r="A125" s="24">
        <v>12</v>
      </c>
      <c r="B125" s="24" t="s">
        <v>140</v>
      </c>
      <c r="C125" s="26" t="s">
        <v>352</v>
      </c>
      <c r="D125" s="24" t="s">
        <v>28</v>
      </c>
      <c r="E125" s="34">
        <v>1</v>
      </c>
      <c r="F125" s="34"/>
      <c r="G125" s="47"/>
      <c r="H125" s="39"/>
    </row>
    <row r="126" spans="1:8" ht="101.1" customHeight="1">
      <c r="A126" s="24">
        <v>13</v>
      </c>
      <c r="B126" s="24" t="s">
        <v>142</v>
      </c>
      <c r="C126" s="32" t="s">
        <v>353</v>
      </c>
      <c r="D126" s="24" t="s">
        <v>28</v>
      </c>
      <c r="E126" s="34">
        <v>1</v>
      </c>
      <c r="F126" s="34"/>
      <c r="G126" s="47"/>
      <c r="H126" s="39"/>
    </row>
    <row r="127" spans="1:8" ht="117.6" customHeight="1">
      <c r="A127" s="24">
        <v>14</v>
      </c>
      <c r="B127" s="24" t="s">
        <v>144</v>
      </c>
      <c r="C127" s="26" t="s">
        <v>354</v>
      </c>
      <c r="D127" s="24" t="s">
        <v>28</v>
      </c>
      <c r="E127" s="27">
        <v>2</v>
      </c>
      <c r="F127" s="34"/>
      <c r="G127" s="47"/>
      <c r="H127" s="39"/>
    </row>
    <row r="128" spans="1:8" ht="101.1" customHeight="1">
      <c r="A128" s="24">
        <v>15</v>
      </c>
      <c r="B128" s="25" t="s">
        <v>245</v>
      </c>
      <c r="C128" s="26" t="s">
        <v>331</v>
      </c>
      <c r="D128" s="24" t="s">
        <v>28</v>
      </c>
      <c r="E128" s="27">
        <v>2</v>
      </c>
      <c r="F128" s="34"/>
      <c r="G128" s="47"/>
      <c r="H128" s="39"/>
    </row>
    <row r="129" spans="1:8" ht="101.1" customHeight="1">
      <c r="A129" s="24">
        <v>16</v>
      </c>
      <c r="B129" s="25" t="s">
        <v>332</v>
      </c>
      <c r="C129" s="26" t="s">
        <v>333</v>
      </c>
      <c r="D129" s="24" t="s">
        <v>28</v>
      </c>
      <c r="E129" s="27">
        <v>2</v>
      </c>
      <c r="F129" s="34"/>
      <c r="G129" s="47"/>
      <c r="H129" s="39"/>
    </row>
    <row r="130" spans="1:8" ht="84.6" customHeight="1">
      <c r="A130" s="24">
        <v>17</v>
      </c>
      <c r="B130" s="25" t="s">
        <v>334</v>
      </c>
      <c r="C130" s="32" t="s">
        <v>335</v>
      </c>
      <c r="D130" s="24" t="s">
        <v>28</v>
      </c>
      <c r="E130" s="27">
        <v>1</v>
      </c>
      <c r="F130" s="34"/>
      <c r="G130" s="47"/>
      <c r="H130" s="39"/>
    </row>
    <row r="131" spans="1:8" ht="84.6" customHeight="1">
      <c r="A131" s="24">
        <v>18</v>
      </c>
      <c r="B131" s="25" t="s">
        <v>336</v>
      </c>
      <c r="C131" s="32" t="s">
        <v>265</v>
      </c>
      <c r="D131" s="24" t="s">
        <v>28</v>
      </c>
      <c r="E131" s="27">
        <v>1</v>
      </c>
      <c r="F131" s="34"/>
      <c r="G131" s="47"/>
      <c r="H131" s="39"/>
    </row>
    <row r="132" spans="1:8" ht="36.75" customHeight="1">
      <c r="A132" s="24"/>
      <c r="B132" s="191" t="s">
        <v>68</v>
      </c>
      <c r="C132" s="191"/>
      <c r="D132" s="24" t="s">
        <v>795</v>
      </c>
      <c r="E132" s="114"/>
      <c r="F132" s="114"/>
      <c r="G132" s="139"/>
      <c r="H132" s="48"/>
    </row>
    <row r="133" spans="1:8" ht="37.5" customHeight="1">
      <c r="A133" s="210" t="s">
        <v>757</v>
      </c>
      <c r="B133" s="208"/>
      <c r="C133" s="209"/>
      <c r="D133" s="21"/>
      <c r="E133" s="47"/>
      <c r="F133" s="47"/>
      <c r="G133" s="47"/>
      <c r="H133" s="48"/>
    </row>
    <row r="134" spans="1:8" ht="84.6" customHeight="1">
      <c r="A134" s="24">
        <v>1</v>
      </c>
      <c r="B134" s="24" t="s">
        <v>72</v>
      </c>
      <c r="C134" s="26" t="s">
        <v>265</v>
      </c>
      <c r="D134" s="24" t="s">
        <v>28</v>
      </c>
      <c r="E134" s="27">
        <v>1</v>
      </c>
      <c r="F134" s="34"/>
      <c r="G134" s="47"/>
      <c r="H134" s="39"/>
    </row>
    <row r="135" spans="1:8" ht="101.1" customHeight="1">
      <c r="A135" s="24">
        <v>2</v>
      </c>
      <c r="B135" s="25" t="s">
        <v>129</v>
      </c>
      <c r="C135" s="32" t="s">
        <v>320</v>
      </c>
      <c r="D135" s="24" t="s">
        <v>28</v>
      </c>
      <c r="E135" s="27">
        <v>42</v>
      </c>
      <c r="F135" s="34"/>
      <c r="G135" s="47"/>
      <c r="H135" s="39"/>
    </row>
    <row r="136" spans="1:8" ht="101.1" customHeight="1">
      <c r="A136" s="24">
        <v>3</v>
      </c>
      <c r="B136" s="25" t="s">
        <v>129</v>
      </c>
      <c r="C136" s="32" t="s">
        <v>321</v>
      </c>
      <c r="D136" s="24" t="s">
        <v>28</v>
      </c>
      <c r="E136" s="27">
        <v>11</v>
      </c>
      <c r="F136" s="34"/>
      <c r="G136" s="47"/>
      <c r="H136" s="39"/>
    </row>
    <row r="137" spans="1:8" ht="68.099999999999994" customHeight="1">
      <c r="A137" s="24">
        <v>4</v>
      </c>
      <c r="B137" s="25" t="s">
        <v>129</v>
      </c>
      <c r="C137" s="32" t="s">
        <v>337</v>
      </c>
      <c r="D137" s="24" t="s">
        <v>47</v>
      </c>
      <c r="E137" s="27">
        <v>5</v>
      </c>
      <c r="F137" s="34"/>
      <c r="G137" s="47"/>
      <c r="H137" s="39"/>
    </row>
    <row r="138" spans="1:8" ht="101.1" customHeight="1">
      <c r="A138" s="24">
        <v>5</v>
      </c>
      <c r="B138" s="25" t="s">
        <v>26</v>
      </c>
      <c r="C138" s="26" t="s">
        <v>355</v>
      </c>
      <c r="D138" s="24" t="s">
        <v>28</v>
      </c>
      <c r="E138" s="27">
        <v>6</v>
      </c>
      <c r="F138" s="34"/>
      <c r="G138" s="47"/>
      <c r="H138" s="39"/>
    </row>
    <row r="139" spans="1:8" ht="68.099999999999994" customHeight="1">
      <c r="A139" s="24">
        <v>6</v>
      </c>
      <c r="B139" s="24" t="s">
        <v>148</v>
      </c>
      <c r="C139" s="26" t="s">
        <v>338</v>
      </c>
      <c r="D139" s="25" t="s">
        <v>60</v>
      </c>
      <c r="E139" s="27">
        <v>6</v>
      </c>
      <c r="F139" s="34"/>
      <c r="G139" s="47"/>
      <c r="H139" s="39"/>
    </row>
    <row r="140" spans="1:8" ht="68.099999999999994" customHeight="1">
      <c r="A140" s="24">
        <v>7</v>
      </c>
      <c r="B140" s="25" t="s">
        <v>323</v>
      </c>
      <c r="C140" s="26" t="s">
        <v>356</v>
      </c>
      <c r="D140" s="25" t="s">
        <v>60</v>
      </c>
      <c r="E140" s="27">
        <v>1</v>
      </c>
      <c r="F140" s="34"/>
      <c r="G140" s="47"/>
      <c r="H140" s="39"/>
    </row>
    <row r="141" spans="1:8" ht="101.1" customHeight="1">
      <c r="A141" s="24">
        <v>8</v>
      </c>
      <c r="B141" s="24" t="s">
        <v>134</v>
      </c>
      <c r="C141" s="26" t="s">
        <v>357</v>
      </c>
      <c r="D141" s="24" t="s">
        <v>47</v>
      </c>
      <c r="E141" s="27">
        <v>4</v>
      </c>
      <c r="F141" s="34"/>
      <c r="G141" s="47"/>
      <c r="H141" s="39"/>
    </row>
    <row r="142" spans="1:8" ht="101.1" customHeight="1">
      <c r="A142" s="24">
        <v>9</v>
      </c>
      <c r="B142" s="111" t="s">
        <v>136</v>
      </c>
      <c r="C142" s="26" t="s">
        <v>358</v>
      </c>
      <c r="D142" s="24" t="s">
        <v>47</v>
      </c>
      <c r="E142" s="34">
        <v>2</v>
      </c>
      <c r="F142" s="34"/>
      <c r="G142" s="47"/>
      <c r="H142" s="39"/>
    </row>
    <row r="143" spans="1:8" ht="101.1" customHeight="1">
      <c r="A143" s="24">
        <v>10</v>
      </c>
      <c r="B143" s="24" t="s">
        <v>138</v>
      </c>
      <c r="C143" s="26" t="s">
        <v>359</v>
      </c>
      <c r="D143" s="24" t="s">
        <v>47</v>
      </c>
      <c r="E143" s="27">
        <v>13</v>
      </c>
      <c r="F143" s="34"/>
      <c r="G143" s="47"/>
      <c r="H143" s="39"/>
    </row>
    <row r="144" spans="1:8" ht="101.1" customHeight="1">
      <c r="A144" s="24">
        <v>11</v>
      </c>
      <c r="B144" s="24" t="s">
        <v>240</v>
      </c>
      <c r="C144" s="26" t="s">
        <v>327</v>
      </c>
      <c r="D144" s="24" t="s">
        <v>28</v>
      </c>
      <c r="E144" s="27">
        <v>8</v>
      </c>
      <c r="F144" s="34"/>
      <c r="G144" s="47"/>
      <c r="H144" s="39"/>
    </row>
    <row r="145" spans="1:8" ht="117.6" customHeight="1">
      <c r="A145" s="24">
        <v>12</v>
      </c>
      <c r="B145" s="24" t="s">
        <v>140</v>
      </c>
      <c r="C145" s="26" t="s">
        <v>342</v>
      </c>
      <c r="D145" s="24" t="s">
        <v>28</v>
      </c>
      <c r="E145" s="34">
        <v>1</v>
      </c>
      <c r="F145" s="34"/>
      <c r="G145" s="47"/>
      <c r="H145" s="39"/>
    </row>
    <row r="146" spans="1:8" ht="101.1" customHeight="1">
      <c r="A146" s="24">
        <v>13</v>
      </c>
      <c r="B146" s="24" t="s">
        <v>142</v>
      </c>
      <c r="C146" s="26" t="s">
        <v>343</v>
      </c>
      <c r="D146" s="24" t="s">
        <v>28</v>
      </c>
      <c r="E146" s="34">
        <v>1</v>
      </c>
      <c r="F146" s="34"/>
      <c r="G146" s="47"/>
      <c r="H146" s="39"/>
    </row>
    <row r="147" spans="1:8" ht="117.6" customHeight="1">
      <c r="A147" s="24">
        <v>14</v>
      </c>
      <c r="B147" s="24" t="s">
        <v>144</v>
      </c>
      <c r="C147" s="26" t="s">
        <v>360</v>
      </c>
      <c r="D147" s="24" t="s">
        <v>28</v>
      </c>
      <c r="E147" s="27">
        <v>2</v>
      </c>
      <c r="F147" s="34"/>
      <c r="G147" s="47"/>
      <c r="H147" s="39"/>
    </row>
    <row r="148" spans="1:8" ht="101.1" customHeight="1">
      <c r="A148" s="24">
        <v>15</v>
      </c>
      <c r="B148" s="25" t="s">
        <v>245</v>
      </c>
      <c r="C148" s="26" t="s">
        <v>361</v>
      </c>
      <c r="D148" s="24" t="s">
        <v>28</v>
      </c>
      <c r="E148" s="27">
        <v>2</v>
      </c>
      <c r="F148" s="34"/>
      <c r="G148" s="47"/>
      <c r="H148" s="39"/>
    </row>
    <row r="149" spans="1:8" ht="101.1" customHeight="1">
      <c r="A149" s="24">
        <v>16</v>
      </c>
      <c r="B149" s="25" t="s">
        <v>332</v>
      </c>
      <c r="C149" s="32" t="s">
        <v>346</v>
      </c>
      <c r="D149" s="24" t="s">
        <v>28</v>
      </c>
      <c r="E149" s="27">
        <v>2</v>
      </c>
      <c r="F149" s="34"/>
      <c r="G149" s="47"/>
      <c r="H149" s="39"/>
    </row>
    <row r="150" spans="1:8" ht="84.6" customHeight="1">
      <c r="A150" s="24">
        <v>17</v>
      </c>
      <c r="B150" s="25" t="s">
        <v>334</v>
      </c>
      <c r="C150" s="32" t="s">
        <v>335</v>
      </c>
      <c r="D150" s="24" t="s">
        <v>28</v>
      </c>
      <c r="E150" s="27">
        <v>1</v>
      </c>
      <c r="F150" s="22"/>
      <c r="G150" s="47"/>
      <c r="H150" s="33"/>
    </row>
    <row r="151" spans="1:8" ht="84.6" customHeight="1">
      <c r="A151" s="24">
        <v>18</v>
      </c>
      <c r="B151" s="25" t="s">
        <v>336</v>
      </c>
      <c r="C151" s="32" t="s">
        <v>265</v>
      </c>
      <c r="D151" s="24" t="s">
        <v>28</v>
      </c>
      <c r="E151" s="27">
        <v>1</v>
      </c>
      <c r="F151" s="22"/>
      <c r="G151" s="47"/>
      <c r="H151" s="33"/>
    </row>
    <row r="152" spans="1:8" ht="30.75" customHeight="1">
      <c r="A152" s="24"/>
      <c r="B152" s="191" t="s">
        <v>68</v>
      </c>
      <c r="C152" s="191"/>
      <c r="D152" s="24"/>
      <c r="E152" s="114"/>
      <c r="F152" s="114"/>
      <c r="G152" s="139"/>
      <c r="H152" s="48"/>
    </row>
    <row r="153" spans="1:8" ht="26.25" customHeight="1">
      <c r="A153" s="24"/>
      <c r="B153" s="191" t="s">
        <v>153</v>
      </c>
      <c r="C153" s="191"/>
      <c r="D153" s="24"/>
      <c r="E153" s="114"/>
      <c r="F153" s="114"/>
      <c r="G153" s="139"/>
      <c r="H153" s="48"/>
    </row>
    <row r="154" spans="1:8" ht="41.25" customHeight="1">
      <c r="A154" s="211" t="s">
        <v>154</v>
      </c>
      <c r="B154" s="212"/>
      <c r="C154" s="212"/>
      <c r="D154" s="117"/>
      <c r="E154" s="47"/>
      <c r="F154" s="47"/>
      <c r="G154" s="47"/>
      <c r="H154" s="48"/>
    </row>
    <row r="155" spans="1:8" ht="42" customHeight="1">
      <c r="A155" s="207" t="s">
        <v>155</v>
      </c>
      <c r="B155" s="208"/>
      <c r="C155" s="209"/>
      <c r="D155" s="21"/>
      <c r="E155" s="47"/>
      <c r="F155" s="47"/>
      <c r="G155" s="47"/>
      <c r="H155" s="48"/>
    </row>
    <row r="156" spans="1:8" ht="42" customHeight="1">
      <c r="A156" s="24">
        <v>1</v>
      </c>
      <c r="B156" s="24" t="s">
        <v>156</v>
      </c>
      <c r="C156" s="26" t="s">
        <v>157</v>
      </c>
      <c r="D156" s="24" t="s">
        <v>158</v>
      </c>
      <c r="E156" s="27">
        <f>9830*365/1000</f>
        <v>3587.95</v>
      </c>
      <c r="F156" s="144"/>
      <c r="G156" s="47"/>
      <c r="H156" s="144"/>
    </row>
    <row r="157" spans="1:8" ht="30" customHeight="1">
      <c r="A157" s="44"/>
      <c r="B157" s="191" t="s">
        <v>68</v>
      </c>
      <c r="C157" s="191"/>
      <c r="D157" s="24" t="s">
        <v>795</v>
      </c>
      <c r="E157" s="114"/>
      <c r="F157" s="114"/>
      <c r="G157" s="139"/>
      <c r="H157" s="145"/>
    </row>
    <row r="158" spans="1:8" ht="42.75" customHeight="1">
      <c r="A158" s="207" t="s">
        <v>159</v>
      </c>
      <c r="B158" s="208"/>
      <c r="C158" s="209"/>
      <c r="D158" s="21"/>
      <c r="E158" s="22"/>
      <c r="F158" s="22"/>
      <c r="G158" s="22"/>
      <c r="H158" s="145"/>
    </row>
    <row r="159" spans="1:8" ht="63" customHeight="1">
      <c r="A159" s="24">
        <v>1</v>
      </c>
      <c r="B159" s="24" t="s">
        <v>160</v>
      </c>
      <c r="C159" s="26" t="s">
        <v>161</v>
      </c>
      <c r="D159" s="24" t="s">
        <v>158</v>
      </c>
      <c r="E159" s="27">
        <f>9830*12/1000</f>
        <v>117.96</v>
      </c>
      <c r="F159" s="144"/>
      <c r="G159" s="47"/>
      <c r="H159" s="145"/>
    </row>
    <row r="160" spans="1:8" ht="44.25" customHeight="1">
      <c r="A160" s="44"/>
      <c r="B160" s="191" t="s">
        <v>68</v>
      </c>
      <c r="C160" s="191"/>
      <c r="D160" s="24" t="s">
        <v>795</v>
      </c>
      <c r="E160" s="114"/>
      <c r="F160" s="114"/>
      <c r="G160" s="114"/>
      <c r="H160" s="48"/>
    </row>
    <row r="161" spans="1:8" ht="36.75" customHeight="1">
      <c r="A161" s="44"/>
      <c r="B161" s="204" t="s">
        <v>153</v>
      </c>
      <c r="C161" s="205"/>
      <c r="D161" s="24" t="s">
        <v>795</v>
      </c>
      <c r="E161" s="114"/>
      <c r="F161" s="114"/>
      <c r="G161" s="114"/>
      <c r="H161" s="48"/>
    </row>
    <row r="162" spans="1:8" ht="51" customHeight="1">
      <c r="A162" s="207" t="s">
        <v>162</v>
      </c>
      <c r="B162" s="208"/>
      <c r="C162" s="209"/>
      <c r="D162" s="21"/>
      <c r="E162" s="47"/>
      <c r="F162" s="47"/>
      <c r="G162" s="47"/>
      <c r="H162" s="48"/>
    </row>
    <row r="163" spans="1:8" ht="51.6" customHeight="1">
      <c r="A163" s="24">
        <v>1</v>
      </c>
      <c r="B163" s="176" t="s">
        <v>758</v>
      </c>
      <c r="C163" s="26" t="s">
        <v>164</v>
      </c>
      <c r="D163" s="24" t="s">
        <v>165</v>
      </c>
      <c r="E163" s="34">
        <v>1</v>
      </c>
      <c r="F163" s="34"/>
      <c r="G163" s="47"/>
      <c r="H163" s="39"/>
    </row>
    <row r="164" spans="1:8" ht="51.6" customHeight="1">
      <c r="A164" s="24">
        <v>2</v>
      </c>
      <c r="B164" s="176" t="s">
        <v>759</v>
      </c>
      <c r="C164" s="26" t="s">
        <v>164</v>
      </c>
      <c r="D164" s="24" t="s">
        <v>165</v>
      </c>
      <c r="E164" s="34">
        <v>1</v>
      </c>
      <c r="F164" s="34"/>
      <c r="G164" s="47"/>
      <c r="H164" s="39"/>
    </row>
    <row r="165" spans="1:8" ht="51.6" customHeight="1">
      <c r="A165" s="24">
        <v>3</v>
      </c>
      <c r="B165" s="176" t="s">
        <v>760</v>
      </c>
      <c r="C165" s="26" t="s">
        <v>164</v>
      </c>
      <c r="D165" s="24" t="s">
        <v>165</v>
      </c>
      <c r="E165" s="34">
        <v>1</v>
      </c>
      <c r="F165" s="34"/>
      <c r="G165" s="47"/>
      <c r="H165" s="39"/>
    </row>
    <row r="166" spans="1:8" ht="51.6" customHeight="1">
      <c r="A166" s="24">
        <v>4</v>
      </c>
      <c r="B166" s="176" t="s">
        <v>761</v>
      </c>
      <c r="C166" s="26" t="s">
        <v>164</v>
      </c>
      <c r="D166" s="24" t="s">
        <v>165</v>
      </c>
      <c r="E166" s="34">
        <v>1</v>
      </c>
      <c r="F166" s="34"/>
      <c r="G166" s="47"/>
      <c r="H166" s="39"/>
    </row>
    <row r="167" spans="1:8" ht="42" customHeight="1">
      <c r="A167" s="24"/>
      <c r="B167" s="204" t="s">
        <v>68</v>
      </c>
      <c r="C167" s="205"/>
      <c r="D167" s="24" t="s">
        <v>795</v>
      </c>
      <c r="E167" s="146"/>
      <c r="F167" s="146"/>
      <c r="G167" s="146"/>
      <c r="H167" s="48"/>
    </row>
    <row r="168" spans="1:8" ht="31.5" customHeight="1">
      <c r="A168" s="24"/>
      <c r="B168" s="204" t="s">
        <v>153</v>
      </c>
      <c r="C168" s="206"/>
      <c r="D168" s="24" t="s">
        <v>795</v>
      </c>
      <c r="E168" s="146"/>
      <c r="F168" s="146"/>
      <c r="G168" s="146"/>
      <c r="H168" s="48"/>
    </row>
    <row r="169" spans="1:8" ht="34.5" customHeight="1">
      <c r="A169" s="24"/>
      <c r="B169" s="204" t="s">
        <v>788</v>
      </c>
      <c r="C169" s="205"/>
      <c r="D169" s="24" t="s">
        <v>795</v>
      </c>
      <c r="E169" s="146"/>
      <c r="F169" s="146"/>
      <c r="G169" s="146"/>
      <c r="H169" s="48"/>
    </row>
    <row r="170" spans="1:8" ht="36" customHeight="1">
      <c r="A170" s="182"/>
      <c r="B170" s="188" t="s">
        <v>789</v>
      </c>
      <c r="C170" s="189"/>
      <c r="D170" s="182" t="s">
        <v>795</v>
      </c>
      <c r="E170" s="183"/>
      <c r="F170" s="183"/>
      <c r="G170" s="183"/>
      <c r="H170" s="184"/>
    </row>
  </sheetData>
  <sheetProtection formatCells="0" formatColumns="0" formatRows="0" insertColumns="0" insertRows="0" insertHyperlinks="0" deleteColumns="0" deleteRows="0" sort="0" autoFilter="0" pivotTables="0"/>
  <mergeCells count="29">
    <mergeCell ref="A1:H1"/>
    <mergeCell ref="A3:C3"/>
    <mergeCell ref="A4:C4"/>
    <mergeCell ref="B32:C32"/>
    <mergeCell ref="A33:C33"/>
    <mergeCell ref="B58:C58"/>
    <mergeCell ref="A59:C59"/>
    <mergeCell ref="A60:C60"/>
    <mergeCell ref="B74:C74"/>
    <mergeCell ref="A75:C75"/>
    <mergeCell ref="B93:C93"/>
    <mergeCell ref="A94:C94"/>
    <mergeCell ref="B112:C112"/>
    <mergeCell ref="A113:C113"/>
    <mergeCell ref="B132:C132"/>
    <mergeCell ref="A133:C133"/>
    <mergeCell ref="B152:C152"/>
    <mergeCell ref="B153:C153"/>
    <mergeCell ref="A154:C154"/>
    <mergeCell ref="A155:C155"/>
    <mergeCell ref="B170:C170"/>
    <mergeCell ref="B167:C167"/>
    <mergeCell ref="B168:C168"/>
    <mergeCell ref="B169:C169"/>
    <mergeCell ref="B157:C157"/>
    <mergeCell ref="A158:C158"/>
    <mergeCell ref="B160:C160"/>
    <mergeCell ref="B161:C161"/>
    <mergeCell ref="A162:C162"/>
  </mergeCells>
  <phoneticPr fontId="21" type="noConversion"/>
  <pageMargins left="0.59055118110236227" right="0.59055118110236227" top="0.59055118110236227" bottom="0.47244094488188981" header="0" footer="0"/>
  <pageSetup paperSize="9" scale="92" fitToHeight="0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>
    <pageSetUpPr fitToPage="1"/>
  </sheetPr>
  <dimension ref="A1:H82"/>
  <sheetViews>
    <sheetView zoomScaleSheetLayoutView="70" workbookViewId="0">
      <pane ySplit="2" topLeftCell="A72" activePane="bottomLeft" state="frozen"/>
      <selection pane="bottomLeft" activeCell="A82" sqref="A82:H82"/>
    </sheetView>
  </sheetViews>
  <sheetFormatPr defaultColWidth="8.875" defaultRowHeight="18.75"/>
  <cols>
    <col min="1" max="1" width="6.625" style="1" customWidth="1"/>
    <col min="2" max="2" width="15.5" style="2" customWidth="1"/>
    <col min="3" max="3" width="27.875" style="1" customWidth="1"/>
    <col min="4" max="4" width="8.5" style="1" customWidth="1"/>
    <col min="5" max="5" width="11.375" style="3" customWidth="1"/>
    <col min="6" max="7" width="9.25" style="3" customWidth="1"/>
    <col min="8" max="8" width="8.75" style="4" customWidth="1"/>
    <col min="9" max="16384" width="8.875" style="1"/>
  </cols>
  <sheetData>
    <row r="1" spans="1:8" ht="37.5" customHeight="1">
      <c r="A1" s="213" t="s">
        <v>771</v>
      </c>
      <c r="B1" s="213"/>
      <c r="C1" s="213"/>
      <c r="D1" s="213"/>
      <c r="E1" s="213"/>
      <c r="F1" s="213"/>
      <c r="G1" s="213"/>
      <c r="H1" s="213"/>
    </row>
    <row r="2" spans="1:8" ht="51.6" customHeight="1">
      <c r="A2" s="109" t="s">
        <v>17</v>
      </c>
      <c r="B2" s="109" t="s">
        <v>21</v>
      </c>
      <c r="C2" s="109" t="s">
        <v>791</v>
      </c>
      <c r="D2" s="109" t="s">
        <v>792</v>
      </c>
      <c r="E2" s="18" t="s">
        <v>793</v>
      </c>
      <c r="F2" s="19" t="s">
        <v>22</v>
      </c>
      <c r="G2" s="19" t="s">
        <v>167</v>
      </c>
      <c r="H2" s="20" t="s">
        <v>19</v>
      </c>
    </row>
    <row r="3" spans="1:8" ht="45" customHeight="1">
      <c r="A3" s="207" t="s">
        <v>24</v>
      </c>
      <c r="B3" s="208"/>
      <c r="C3" s="209"/>
      <c r="D3" s="21"/>
      <c r="E3" s="22"/>
      <c r="F3" s="22"/>
      <c r="G3" s="22"/>
      <c r="H3" s="33"/>
    </row>
    <row r="4" spans="1:8" ht="42" customHeight="1">
      <c r="A4" s="207" t="s">
        <v>25</v>
      </c>
      <c r="B4" s="208"/>
      <c r="C4" s="209"/>
      <c r="D4" s="21"/>
      <c r="E4" s="22"/>
      <c r="F4" s="22"/>
      <c r="G4" s="22"/>
      <c r="H4" s="33"/>
    </row>
    <row r="5" spans="1:8" ht="101.1" customHeight="1">
      <c r="A5" s="24">
        <v>1</v>
      </c>
      <c r="B5" s="24" t="s">
        <v>26</v>
      </c>
      <c r="C5" s="26" t="s">
        <v>362</v>
      </c>
      <c r="D5" s="24" t="s">
        <v>28</v>
      </c>
      <c r="E5" s="28">
        <v>28</v>
      </c>
      <c r="F5" s="22"/>
      <c r="G5" s="22"/>
      <c r="H5" s="33"/>
    </row>
    <row r="6" spans="1:8" ht="117.6" customHeight="1">
      <c r="A6" s="24">
        <v>2</v>
      </c>
      <c r="B6" s="24" t="s">
        <v>31</v>
      </c>
      <c r="C6" s="26" t="s">
        <v>363</v>
      </c>
      <c r="D6" s="24" t="s">
        <v>28</v>
      </c>
      <c r="E6" s="28">
        <v>1194</v>
      </c>
      <c r="F6" s="22"/>
      <c r="G6" s="22"/>
      <c r="H6" s="33"/>
    </row>
    <row r="7" spans="1:8" ht="117.6" customHeight="1">
      <c r="A7" s="24">
        <v>3</v>
      </c>
      <c r="B7" s="24" t="s">
        <v>33</v>
      </c>
      <c r="C7" s="26" t="s">
        <v>364</v>
      </c>
      <c r="D7" s="24" t="s">
        <v>28</v>
      </c>
      <c r="E7" s="28">
        <v>496</v>
      </c>
      <c r="F7" s="22"/>
      <c r="G7" s="22"/>
      <c r="H7" s="33"/>
    </row>
    <row r="8" spans="1:8" ht="117.6" customHeight="1">
      <c r="A8" s="24">
        <v>4</v>
      </c>
      <c r="B8" s="24" t="s">
        <v>33</v>
      </c>
      <c r="C8" s="26" t="s">
        <v>365</v>
      </c>
      <c r="D8" s="24" t="s">
        <v>28</v>
      </c>
      <c r="E8" s="28">
        <v>34</v>
      </c>
      <c r="F8" s="22"/>
      <c r="G8" s="22"/>
      <c r="H8" s="33"/>
    </row>
    <row r="9" spans="1:8" ht="117.6" customHeight="1">
      <c r="A9" s="24">
        <v>5</v>
      </c>
      <c r="B9" s="24" t="s">
        <v>33</v>
      </c>
      <c r="C9" s="26" t="s">
        <v>366</v>
      </c>
      <c r="D9" s="24" t="s">
        <v>28</v>
      </c>
      <c r="E9" s="28">
        <v>408</v>
      </c>
      <c r="F9" s="22"/>
      <c r="G9" s="22"/>
      <c r="H9" s="33"/>
    </row>
    <row r="10" spans="1:8" ht="117.6" customHeight="1">
      <c r="A10" s="24">
        <v>6</v>
      </c>
      <c r="B10" s="24" t="s">
        <v>33</v>
      </c>
      <c r="C10" s="26" t="s">
        <v>367</v>
      </c>
      <c r="D10" s="24" t="s">
        <v>28</v>
      </c>
      <c r="E10" s="28">
        <v>242</v>
      </c>
      <c r="F10" s="22"/>
      <c r="G10" s="22"/>
      <c r="H10" s="33"/>
    </row>
    <row r="11" spans="1:8" ht="117.6" customHeight="1">
      <c r="A11" s="24">
        <v>7</v>
      </c>
      <c r="B11" s="24" t="s">
        <v>33</v>
      </c>
      <c r="C11" s="32" t="s">
        <v>368</v>
      </c>
      <c r="D11" s="24" t="s">
        <v>28</v>
      </c>
      <c r="E11" s="28">
        <v>32</v>
      </c>
      <c r="F11" s="22"/>
      <c r="G11" s="22"/>
      <c r="H11" s="33"/>
    </row>
    <row r="12" spans="1:8" ht="117.6" customHeight="1">
      <c r="A12" s="24">
        <v>8</v>
      </c>
      <c r="B12" s="24" t="s">
        <v>175</v>
      </c>
      <c r="C12" s="32" t="s">
        <v>369</v>
      </c>
      <c r="D12" s="24" t="s">
        <v>28</v>
      </c>
      <c r="E12" s="28">
        <v>8</v>
      </c>
      <c r="F12" s="22"/>
      <c r="G12" s="22"/>
      <c r="H12" s="33"/>
    </row>
    <row r="13" spans="1:8" ht="101.1" customHeight="1">
      <c r="A13" s="24">
        <v>9</v>
      </c>
      <c r="B13" s="24" t="s">
        <v>39</v>
      </c>
      <c r="C13" s="26" t="s">
        <v>177</v>
      </c>
      <c r="D13" s="24" t="s">
        <v>28</v>
      </c>
      <c r="E13" s="28">
        <v>16</v>
      </c>
      <c r="F13" s="22"/>
      <c r="G13" s="22"/>
      <c r="H13" s="33"/>
    </row>
    <row r="14" spans="1:8" ht="84.6" customHeight="1">
      <c r="A14" s="24">
        <v>10</v>
      </c>
      <c r="B14" s="24" t="s">
        <v>41</v>
      </c>
      <c r="C14" s="26" t="s">
        <v>370</v>
      </c>
      <c r="D14" s="24" t="s">
        <v>28</v>
      </c>
      <c r="E14" s="28">
        <v>6</v>
      </c>
      <c r="F14" s="22"/>
      <c r="G14" s="22"/>
      <c r="H14" s="33"/>
    </row>
    <row r="15" spans="1:8" ht="104.25" customHeight="1">
      <c r="A15" s="24">
        <v>11</v>
      </c>
      <c r="B15" s="24" t="s">
        <v>43</v>
      </c>
      <c r="C15" s="26" t="s">
        <v>370</v>
      </c>
      <c r="D15" s="24" t="s">
        <v>28</v>
      </c>
      <c r="E15" s="28">
        <v>4</v>
      </c>
      <c r="F15" s="22"/>
      <c r="G15" s="22"/>
      <c r="H15" s="33"/>
    </row>
    <row r="16" spans="1:8" ht="104.25" customHeight="1">
      <c r="A16" s="24">
        <v>12</v>
      </c>
      <c r="B16" s="24" t="s">
        <v>50</v>
      </c>
      <c r="C16" s="26" t="s">
        <v>371</v>
      </c>
      <c r="D16" s="24" t="s">
        <v>52</v>
      </c>
      <c r="E16" s="28">
        <v>65</v>
      </c>
      <c r="F16" s="22"/>
      <c r="G16" s="22"/>
      <c r="H16" s="33"/>
    </row>
    <row r="17" spans="1:8" ht="68.099999999999994" customHeight="1">
      <c r="A17" s="24">
        <v>13</v>
      </c>
      <c r="B17" s="24" t="s">
        <v>53</v>
      </c>
      <c r="C17" s="26" t="s">
        <v>372</v>
      </c>
      <c r="D17" s="24" t="s">
        <v>55</v>
      </c>
      <c r="E17" s="28">
        <v>17</v>
      </c>
      <c r="F17" s="22"/>
      <c r="G17" s="22"/>
      <c r="H17" s="33"/>
    </row>
    <row r="18" spans="1:8" ht="101.1" customHeight="1">
      <c r="A18" s="24">
        <v>14</v>
      </c>
      <c r="B18" s="24" t="s">
        <v>56</v>
      </c>
      <c r="C18" s="26" t="s">
        <v>373</v>
      </c>
      <c r="D18" s="24" t="s">
        <v>28</v>
      </c>
      <c r="E18" s="29">
        <v>2</v>
      </c>
      <c r="F18" s="22"/>
      <c r="G18" s="22"/>
      <c r="H18" s="33"/>
    </row>
    <row r="19" spans="1:8" ht="68.099999999999994" customHeight="1">
      <c r="A19" s="24">
        <v>15</v>
      </c>
      <c r="B19" s="24" t="s">
        <v>58</v>
      </c>
      <c r="C19" s="26" t="s">
        <v>374</v>
      </c>
      <c r="D19" s="24" t="s">
        <v>60</v>
      </c>
      <c r="E19" s="28">
        <v>1</v>
      </c>
      <c r="F19" s="22"/>
      <c r="G19" s="22"/>
      <c r="H19" s="33"/>
    </row>
    <row r="20" spans="1:8" ht="84.6" customHeight="1">
      <c r="A20" s="24">
        <v>16</v>
      </c>
      <c r="B20" s="24" t="s">
        <v>64</v>
      </c>
      <c r="C20" s="32" t="s">
        <v>375</v>
      </c>
      <c r="D20" s="24" t="s">
        <v>60</v>
      </c>
      <c r="E20" s="29">
        <v>174</v>
      </c>
      <c r="F20" s="22"/>
      <c r="G20" s="22"/>
      <c r="H20" s="33"/>
    </row>
    <row r="21" spans="1:8" ht="94.5" customHeight="1">
      <c r="A21" s="24">
        <v>17</v>
      </c>
      <c r="B21" s="24" t="s">
        <v>148</v>
      </c>
      <c r="C21" s="26" t="s">
        <v>376</v>
      </c>
      <c r="D21" s="24" t="s">
        <v>60</v>
      </c>
      <c r="E21" s="29">
        <v>5</v>
      </c>
      <c r="F21" s="22"/>
      <c r="G21" s="22"/>
      <c r="H21" s="33"/>
    </row>
    <row r="22" spans="1:8" ht="40.5" customHeight="1">
      <c r="A22" s="24"/>
      <c r="B22" s="191" t="s">
        <v>68</v>
      </c>
      <c r="C22" s="191"/>
      <c r="D22" s="24" t="s">
        <v>795</v>
      </c>
      <c r="E22" s="22"/>
      <c r="F22" s="22"/>
      <c r="G22" s="110"/>
      <c r="H22" s="33"/>
    </row>
    <row r="23" spans="1:8" ht="39" customHeight="1">
      <c r="A23" s="207" t="s">
        <v>69</v>
      </c>
      <c r="B23" s="208"/>
      <c r="C23" s="209"/>
      <c r="D23" s="21"/>
      <c r="E23" s="22"/>
      <c r="F23" s="22"/>
      <c r="G23" s="22"/>
      <c r="H23" s="33"/>
    </row>
    <row r="24" spans="1:8" ht="101.1" customHeight="1">
      <c r="A24" s="24">
        <v>1</v>
      </c>
      <c r="B24" s="24" t="s">
        <v>70</v>
      </c>
      <c r="C24" s="32" t="s">
        <v>377</v>
      </c>
      <c r="D24" s="24" t="s">
        <v>28</v>
      </c>
      <c r="E24" s="28">
        <v>11</v>
      </c>
      <c r="F24" s="22"/>
      <c r="G24" s="22"/>
      <c r="H24" s="33"/>
    </row>
    <row r="25" spans="1:8" ht="109.5" customHeight="1">
      <c r="A25" s="24">
        <v>2</v>
      </c>
      <c r="B25" s="24" t="s">
        <v>72</v>
      </c>
      <c r="C25" s="26" t="s">
        <v>370</v>
      </c>
      <c r="D25" s="24" t="s">
        <v>28</v>
      </c>
      <c r="E25" s="28">
        <v>2</v>
      </c>
      <c r="F25" s="22"/>
      <c r="G25" s="22"/>
      <c r="H25" s="33"/>
    </row>
    <row r="26" spans="1:8" ht="121.5" customHeight="1">
      <c r="A26" s="24">
        <v>3</v>
      </c>
      <c r="B26" s="24" t="s">
        <v>74</v>
      </c>
      <c r="C26" s="26" t="s">
        <v>370</v>
      </c>
      <c r="D26" s="24" t="s">
        <v>28</v>
      </c>
      <c r="E26" s="28">
        <v>1</v>
      </c>
      <c r="F26" s="22"/>
      <c r="G26" s="22"/>
      <c r="H26" s="33"/>
    </row>
    <row r="27" spans="1:8" ht="119.25" customHeight="1">
      <c r="A27" s="24">
        <v>4</v>
      </c>
      <c r="B27" s="24" t="s">
        <v>378</v>
      </c>
      <c r="C27" s="26" t="s">
        <v>370</v>
      </c>
      <c r="D27" s="24" t="s">
        <v>28</v>
      </c>
      <c r="E27" s="28">
        <v>4</v>
      </c>
      <c r="F27" s="22"/>
      <c r="G27" s="22"/>
      <c r="H27" s="33"/>
    </row>
    <row r="28" spans="1:8" ht="118.5" customHeight="1">
      <c r="A28" s="24">
        <v>5</v>
      </c>
      <c r="B28" s="24" t="s">
        <v>379</v>
      </c>
      <c r="C28" s="26" t="s">
        <v>370</v>
      </c>
      <c r="D28" s="24" t="s">
        <v>28</v>
      </c>
      <c r="E28" s="28">
        <v>2</v>
      </c>
      <c r="F28" s="22"/>
      <c r="G28" s="22"/>
      <c r="H28" s="33"/>
    </row>
    <row r="29" spans="1:8" ht="84.6" customHeight="1">
      <c r="A29" s="24">
        <v>6</v>
      </c>
      <c r="B29" s="111" t="s">
        <v>82</v>
      </c>
      <c r="C29" s="26" t="s">
        <v>380</v>
      </c>
      <c r="D29" s="24" t="s">
        <v>47</v>
      </c>
      <c r="E29" s="28">
        <v>3</v>
      </c>
      <c r="F29" s="22"/>
      <c r="G29" s="22"/>
      <c r="H29" s="33"/>
    </row>
    <row r="30" spans="1:8" ht="84.6" customHeight="1">
      <c r="A30" s="24">
        <v>7</v>
      </c>
      <c r="B30" s="111" t="s">
        <v>82</v>
      </c>
      <c r="C30" s="32" t="s">
        <v>381</v>
      </c>
      <c r="D30" s="24" t="s">
        <v>47</v>
      </c>
      <c r="E30" s="28">
        <v>4</v>
      </c>
      <c r="F30" s="22"/>
      <c r="G30" s="22"/>
      <c r="H30" s="33"/>
    </row>
    <row r="31" spans="1:8" ht="111.75" customHeight="1">
      <c r="A31" s="24">
        <v>8</v>
      </c>
      <c r="B31" s="111" t="s">
        <v>85</v>
      </c>
      <c r="C31" s="26" t="s">
        <v>382</v>
      </c>
      <c r="D31" s="24" t="s">
        <v>47</v>
      </c>
      <c r="E31" s="28">
        <v>2</v>
      </c>
      <c r="F31" s="22"/>
      <c r="G31" s="22"/>
      <c r="H31" s="33"/>
    </row>
    <row r="32" spans="1:8" ht="111.75" customHeight="1">
      <c r="A32" s="24">
        <v>9</v>
      </c>
      <c r="B32" s="24" t="s">
        <v>132</v>
      </c>
      <c r="C32" s="32" t="s">
        <v>383</v>
      </c>
      <c r="D32" s="24" t="s">
        <v>47</v>
      </c>
      <c r="E32" s="28">
        <v>2</v>
      </c>
      <c r="F32" s="22"/>
      <c r="G32" s="22"/>
      <c r="H32" s="33"/>
    </row>
    <row r="33" spans="1:8" ht="102.75" customHeight="1">
      <c r="A33" s="24">
        <v>10</v>
      </c>
      <c r="B33" s="24" t="s">
        <v>90</v>
      </c>
      <c r="C33" s="26" t="s">
        <v>384</v>
      </c>
      <c r="D33" s="24" t="s">
        <v>92</v>
      </c>
      <c r="E33" s="28">
        <v>2</v>
      </c>
      <c r="F33" s="22"/>
      <c r="G33" s="22"/>
      <c r="H33" s="33"/>
    </row>
    <row r="34" spans="1:8" ht="48" customHeight="1">
      <c r="A34" s="24">
        <v>11</v>
      </c>
      <c r="B34" s="24" t="s">
        <v>385</v>
      </c>
      <c r="C34" s="26" t="s">
        <v>94</v>
      </c>
      <c r="D34" s="24" t="s">
        <v>95</v>
      </c>
      <c r="E34" s="28">
        <v>38.25</v>
      </c>
      <c r="F34" s="22"/>
      <c r="G34" s="22"/>
      <c r="H34" s="33"/>
    </row>
    <row r="35" spans="1:8" ht="45.75" customHeight="1">
      <c r="A35" s="24">
        <v>12</v>
      </c>
      <c r="B35" s="24" t="s">
        <v>386</v>
      </c>
      <c r="C35" s="26" t="s">
        <v>94</v>
      </c>
      <c r="D35" s="24" t="s">
        <v>95</v>
      </c>
      <c r="E35" s="28">
        <v>65.239999999999995</v>
      </c>
      <c r="F35" s="22"/>
      <c r="G35" s="22"/>
      <c r="H35" s="33"/>
    </row>
    <row r="36" spans="1:8" ht="44.25" customHeight="1">
      <c r="A36" s="24">
        <v>13</v>
      </c>
      <c r="B36" s="24" t="s">
        <v>387</v>
      </c>
      <c r="C36" s="26" t="s">
        <v>98</v>
      </c>
      <c r="D36" s="24" t="s">
        <v>99</v>
      </c>
      <c r="E36" s="22">
        <v>178.5</v>
      </c>
      <c r="F36" s="112"/>
      <c r="G36" s="22"/>
      <c r="H36" s="113"/>
    </row>
    <row r="37" spans="1:8" ht="70.5" customHeight="1">
      <c r="A37" s="24">
        <v>14</v>
      </c>
      <c r="B37" s="25" t="s">
        <v>100</v>
      </c>
      <c r="C37" s="26" t="s">
        <v>388</v>
      </c>
      <c r="D37" s="25" t="s">
        <v>102</v>
      </c>
      <c r="E37" s="114">
        <v>168</v>
      </c>
      <c r="F37" s="112"/>
      <c r="G37" s="22"/>
      <c r="H37" s="113"/>
    </row>
    <row r="38" spans="1:8" ht="84" customHeight="1">
      <c r="A38" s="24">
        <v>15</v>
      </c>
      <c r="B38" s="25" t="s">
        <v>100</v>
      </c>
      <c r="C38" s="26" t="s">
        <v>389</v>
      </c>
      <c r="D38" s="25" t="s">
        <v>102</v>
      </c>
      <c r="E38" s="114">
        <v>1427</v>
      </c>
      <c r="F38" s="112"/>
      <c r="G38" s="22"/>
      <c r="H38" s="113"/>
    </row>
    <row r="39" spans="1:8" ht="72" customHeight="1">
      <c r="A39" s="24">
        <v>16</v>
      </c>
      <c r="B39" s="25" t="s">
        <v>100</v>
      </c>
      <c r="C39" s="26" t="s">
        <v>390</v>
      </c>
      <c r="D39" s="25" t="s">
        <v>102</v>
      </c>
      <c r="E39" s="114">
        <v>634</v>
      </c>
      <c r="F39" s="112"/>
      <c r="G39" s="22"/>
      <c r="H39" s="113"/>
    </row>
    <row r="40" spans="1:8" ht="72" customHeight="1">
      <c r="A40" s="24">
        <v>17</v>
      </c>
      <c r="B40" s="25" t="s">
        <v>100</v>
      </c>
      <c r="C40" s="26" t="s">
        <v>391</v>
      </c>
      <c r="D40" s="25" t="s">
        <v>102</v>
      </c>
      <c r="E40" s="114">
        <v>39</v>
      </c>
      <c r="F40" s="115"/>
      <c r="G40" s="22"/>
      <c r="H40" s="116"/>
    </row>
    <row r="41" spans="1:8" ht="84.6" customHeight="1">
      <c r="A41" s="24">
        <v>18</v>
      </c>
      <c r="B41" s="24" t="s">
        <v>107</v>
      </c>
      <c r="C41" s="26" t="s">
        <v>392</v>
      </c>
      <c r="D41" s="24" t="s">
        <v>28</v>
      </c>
      <c r="E41" s="28">
        <v>2</v>
      </c>
      <c r="F41" s="22"/>
      <c r="G41" s="22"/>
      <c r="H41" s="33"/>
    </row>
    <row r="42" spans="1:8" ht="33" customHeight="1">
      <c r="A42" s="24"/>
      <c r="B42" s="191" t="s">
        <v>68</v>
      </c>
      <c r="C42" s="191"/>
      <c r="D42" s="24" t="s">
        <v>795</v>
      </c>
      <c r="E42" s="22"/>
      <c r="F42" s="22"/>
      <c r="G42" s="110"/>
      <c r="H42" s="33"/>
    </row>
    <row r="43" spans="1:8" ht="33.75" customHeight="1">
      <c r="A43" s="207" t="s">
        <v>109</v>
      </c>
      <c r="B43" s="208"/>
      <c r="C43" s="209"/>
      <c r="D43" s="21"/>
      <c r="E43" s="22"/>
      <c r="F43" s="22"/>
      <c r="G43" s="22"/>
      <c r="H43" s="33"/>
    </row>
    <row r="44" spans="1:8" ht="34.5" customHeight="1">
      <c r="A44" s="210" t="s">
        <v>753</v>
      </c>
      <c r="B44" s="208"/>
      <c r="C44" s="209"/>
      <c r="D44" s="21"/>
      <c r="E44" s="22"/>
      <c r="F44" s="22"/>
      <c r="G44" s="22"/>
      <c r="H44" s="33"/>
    </row>
    <row r="45" spans="1:8" ht="63.75" customHeight="1">
      <c r="A45" s="24">
        <v>1</v>
      </c>
      <c r="B45" s="25" t="s">
        <v>114</v>
      </c>
      <c r="C45" s="26" t="s">
        <v>393</v>
      </c>
      <c r="D45" s="24" t="s">
        <v>47</v>
      </c>
      <c r="E45" s="28">
        <v>2</v>
      </c>
      <c r="F45" s="22"/>
      <c r="G45" s="22"/>
      <c r="H45" s="33"/>
    </row>
    <row r="46" spans="1:8" ht="61.5" customHeight="1">
      <c r="A46" s="24">
        <v>2</v>
      </c>
      <c r="B46" s="25" t="s">
        <v>394</v>
      </c>
      <c r="C46" s="26" t="s">
        <v>395</v>
      </c>
      <c r="D46" s="24" t="s">
        <v>47</v>
      </c>
      <c r="E46" s="28">
        <v>3</v>
      </c>
      <c r="F46" s="22"/>
      <c r="G46" s="22"/>
      <c r="H46" s="33"/>
    </row>
    <row r="47" spans="1:8" ht="63.75" customHeight="1">
      <c r="A47" s="24">
        <v>3</v>
      </c>
      <c r="B47" s="111" t="s">
        <v>122</v>
      </c>
      <c r="C47" s="26" t="s">
        <v>396</v>
      </c>
      <c r="D47" s="24" t="s">
        <v>47</v>
      </c>
      <c r="E47" s="28">
        <v>3</v>
      </c>
      <c r="F47" s="22"/>
      <c r="G47" s="22"/>
      <c r="H47" s="33"/>
    </row>
    <row r="48" spans="1:8" ht="75.75" customHeight="1">
      <c r="A48" s="24">
        <v>4</v>
      </c>
      <c r="B48" s="25" t="s">
        <v>124</v>
      </c>
      <c r="C48" s="26" t="s">
        <v>397</v>
      </c>
      <c r="D48" s="24" t="s">
        <v>52</v>
      </c>
      <c r="E48" s="28">
        <v>2</v>
      </c>
      <c r="F48" s="22"/>
      <c r="G48" s="22"/>
      <c r="H48" s="33"/>
    </row>
    <row r="49" spans="1:8" ht="79.5" customHeight="1">
      <c r="A49" s="24">
        <v>5</v>
      </c>
      <c r="B49" s="25" t="s">
        <v>126</v>
      </c>
      <c r="C49" s="26" t="s">
        <v>398</v>
      </c>
      <c r="D49" s="24" t="s">
        <v>52</v>
      </c>
      <c r="E49" s="28">
        <v>4</v>
      </c>
      <c r="F49" s="22"/>
      <c r="G49" s="22"/>
      <c r="H49" s="33"/>
    </row>
    <row r="50" spans="1:8" ht="39.75" customHeight="1">
      <c r="A50" s="24"/>
      <c r="B50" s="191" t="s">
        <v>68</v>
      </c>
      <c r="C50" s="191"/>
      <c r="D50" s="24" t="s">
        <v>795</v>
      </c>
      <c r="E50" s="22"/>
      <c r="F50" s="22"/>
      <c r="G50" s="110"/>
      <c r="H50" s="33"/>
    </row>
    <row r="51" spans="1:8" ht="37.5" customHeight="1">
      <c r="A51" s="210" t="s">
        <v>762</v>
      </c>
      <c r="B51" s="208"/>
      <c r="C51" s="209"/>
      <c r="D51" s="21"/>
      <c r="E51" s="22"/>
      <c r="F51" s="22"/>
      <c r="G51" s="22"/>
      <c r="H51" s="33"/>
    </row>
    <row r="52" spans="1:8" ht="117.75" customHeight="1">
      <c r="A52" s="24">
        <v>1</v>
      </c>
      <c r="B52" s="24" t="s">
        <v>72</v>
      </c>
      <c r="C52" s="26" t="s">
        <v>370</v>
      </c>
      <c r="D52" s="24" t="s">
        <v>28</v>
      </c>
      <c r="E52" s="28">
        <v>3</v>
      </c>
      <c r="F52" s="22"/>
      <c r="G52" s="22"/>
      <c r="H52" s="33"/>
    </row>
    <row r="53" spans="1:8" ht="117.75" customHeight="1">
      <c r="A53" s="24">
        <v>2</v>
      </c>
      <c r="B53" s="24" t="s">
        <v>129</v>
      </c>
      <c r="C53" s="32" t="s">
        <v>399</v>
      </c>
      <c r="D53" s="24" t="s">
        <v>28</v>
      </c>
      <c r="E53" s="28">
        <v>21</v>
      </c>
      <c r="F53" s="22"/>
      <c r="G53" s="22"/>
      <c r="H53" s="33"/>
    </row>
    <row r="54" spans="1:8" ht="101.1" customHeight="1">
      <c r="A54" s="24">
        <v>3</v>
      </c>
      <c r="B54" s="24" t="s">
        <v>129</v>
      </c>
      <c r="C54" s="26" t="s">
        <v>400</v>
      </c>
      <c r="D54" s="24" t="s">
        <v>28</v>
      </c>
      <c r="E54" s="28">
        <v>7</v>
      </c>
      <c r="F54" s="22"/>
      <c r="G54" s="22"/>
      <c r="H54" s="33"/>
    </row>
    <row r="55" spans="1:8" ht="97.5" customHeight="1">
      <c r="A55" s="24">
        <v>4</v>
      </c>
      <c r="B55" s="24" t="s">
        <v>132</v>
      </c>
      <c r="C55" s="26" t="s">
        <v>401</v>
      </c>
      <c r="D55" s="24" t="s">
        <v>47</v>
      </c>
      <c r="E55" s="28">
        <v>1</v>
      </c>
      <c r="F55" s="22"/>
      <c r="G55" s="22"/>
      <c r="H55" s="33"/>
    </row>
    <row r="56" spans="1:8" ht="126.75" customHeight="1">
      <c r="A56" s="24">
        <v>5</v>
      </c>
      <c r="B56" s="24" t="s">
        <v>232</v>
      </c>
      <c r="C56" s="26" t="s">
        <v>370</v>
      </c>
      <c r="D56" s="24" t="s">
        <v>47</v>
      </c>
      <c r="E56" s="28">
        <v>1</v>
      </c>
      <c r="F56" s="22"/>
      <c r="G56" s="22"/>
      <c r="H56" s="33"/>
    </row>
    <row r="57" spans="1:8" ht="102" customHeight="1">
      <c r="A57" s="24">
        <v>6</v>
      </c>
      <c r="B57" s="111" t="s">
        <v>378</v>
      </c>
      <c r="C57" s="32" t="s">
        <v>370</v>
      </c>
      <c r="D57" s="24" t="s">
        <v>60</v>
      </c>
      <c r="E57" s="28">
        <v>5</v>
      </c>
      <c r="F57" s="22"/>
      <c r="G57" s="22"/>
      <c r="H57" s="33"/>
    </row>
    <row r="58" spans="1:8" ht="84.6" customHeight="1">
      <c r="A58" s="24">
        <v>7</v>
      </c>
      <c r="B58" s="24" t="s">
        <v>41</v>
      </c>
      <c r="C58" s="26" t="s">
        <v>370</v>
      </c>
      <c r="D58" s="24" t="s">
        <v>28</v>
      </c>
      <c r="E58" s="28">
        <v>1</v>
      </c>
      <c r="F58" s="22"/>
      <c r="G58" s="22"/>
      <c r="H58" s="33"/>
    </row>
    <row r="59" spans="1:8" ht="118.5" customHeight="1">
      <c r="A59" s="24">
        <v>8</v>
      </c>
      <c r="B59" s="24" t="s">
        <v>43</v>
      </c>
      <c r="C59" s="26" t="s">
        <v>370</v>
      </c>
      <c r="D59" s="24" t="s">
        <v>28</v>
      </c>
      <c r="E59" s="28">
        <v>1</v>
      </c>
      <c r="F59" s="22"/>
      <c r="G59" s="22"/>
      <c r="H59" s="33"/>
    </row>
    <row r="60" spans="1:8" ht="111.75" customHeight="1">
      <c r="A60" s="24">
        <v>9</v>
      </c>
      <c r="B60" s="24" t="s">
        <v>148</v>
      </c>
      <c r="C60" s="26" t="s">
        <v>376</v>
      </c>
      <c r="D60" s="24" t="s">
        <v>60</v>
      </c>
      <c r="E60" s="28">
        <v>8</v>
      </c>
      <c r="F60" s="22"/>
      <c r="G60" s="22"/>
      <c r="H60" s="33"/>
    </row>
    <row r="61" spans="1:8" ht="101.1" customHeight="1">
      <c r="A61" s="24">
        <v>10</v>
      </c>
      <c r="B61" s="24" t="s">
        <v>134</v>
      </c>
      <c r="C61" s="32" t="s">
        <v>402</v>
      </c>
      <c r="D61" s="24" t="s">
        <v>47</v>
      </c>
      <c r="E61" s="28">
        <v>10</v>
      </c>
      <c r="F61" s="22"/>
      <c r="G61" s="22"/>
      <c r="H61" s="33"/>
    </row>
    <row r="62" spans="1:8" ht="116.25" customHeight="1">
      <c r="A62" s="24">
        <v>11</v>
      </c>
      <c r="B62" s="111" t="s">
        <v>136</v>
      </c>
      <c r="C62" s="26" t="s">
        <v>403</v>
      </c>
      <c r="D62" s="24" t="s">
        <v>47</v>
      </c>
      <c r="E62" s="28">
        <v>2</v>
      </c>
      <c r="F62" s="22"/>
      <c r="G62" s="22"/>
      <c r="H62" s="33"/>
    </row>
    <row r="63" spans="1:8" ht="101.1" customHeight="1">
      <c r="A63" s="24">
        <v>12</v>
      </c>
      <c r="B63" s="24" t="s">
        <v>138</v>
      </c>
      <c r="C63" s="26" t="s">
        <v>404</v>
      </c>
      <c r="D63" s="24" t="s">
        <v>47</v>
      </c>
      <c r="E63" s="28">
        <v>9</v>
      </c>
      <c r="F63" s="22"/>
      <c r="G63" s="22"/>
      <c r="H63" s="33"/>
    </row>
    <row r="64" spans="1:8" ht="117.6" customHeight="1">
      <c r="A64" s="24">
        <v>13</v>
      </c>
      <c r="B64" s="24" t="s">
        <v>140</v>
      </c>
      <c r="C64" s="32" t="s">
        <v>405</v>
      </c>
      <c r="D64" s="24" t="s">
        <v>28</v>
      </c>
      <c r="E64" s="28">
        <v>1</v>
      </c>
      <c r="F64" s="22"/>
      <c r="G64" s="22"/>
      <c r="H64" s="33"/>
    </row>
    <row r="65" spans="1:8" ht="101.1" customHeight="1">
      <c r="A65" s="24">
        <v>14</v>
      </c>
      <c r="B65" s="24" t="s">
        <v>142</v>
      </c>
      <c r="C65" s="32" t="s">
        <v>406</v>
      </c>
      <c r="D65" s="24" t="s">
        <v>28</v>
      </c>
      <c r="E65" s="28">
        <v>1</v>
      </c>
      <c r="F65" s="22"/>
      <c r="G65" s="22"/>
      <c r="H65" s="33"/>
    </row>
    <row r="66" spans="1:8" ht="125.25" customHeight="1">
      <c r="A66" s="24">
        <v>15</v>
      </c>
      <c r="B66" s="24" t="s">
        <v>144</v>
      </c>
      <c r="C66" s="26" t="s">
        <v>407</v>
      </c>
      <c r="D66" s="24" t="s">
        <v>28</v>
      </c>
      <c r="E66" s="29">
        <v>2</v>
      </c>
      <c r="F66" s="22"/>
      <c r="G66" s="22"/>
      <c r="H66" s="33"/>
    </row>
    <row r="67" spans="1:8" ht="33.75" customHeight="1">
      <c r="A67" s="24"/>
      <c r="B67" s="191" t="s">
        <v>68</v>
      </c>
      <c r="C67" s="191"/>
      <c r="D67" s="24" t="s">
        <v>795</v>
      </c>
      <c r="E67" s="22"/>
      <c r="F67" s="22"/>
      <c r="G67" s="110"/>
      <c r="H67" s="33"/>
    </row>
    <row r="68" spans="1:8" ht="35.25" customHeight="1">
      <c r="A68" s="24"/>
      <c r="B68" s="191" t="s">
        <v>153</v>
      </c>
      <c r="C68" s="191"/>
      <c r="D68" s="24" t="s">
        <v>795</v>
      </c>
      <c r="E68" s="22"/>
      <c r="F68" s="22"/>
      <c r="G68" s="22"/>
      <c r="H68" s="33"/>
    </row>
    <row r="69" spans="1:8" ht="41.25" customHeight="1">
      <c r="A69" s="192" t="s">
        <v>154</v>
      </c>
      <c r="B69" s="192"/>
      <c r="C69" s="192"/>
      <c r="D69" s="117"/>
      <c r="E69" s="22"/>
      <c r="F69" s="22"/>
      <c r="G69" s="22"/>
      <c r="H69" s="33"/>
    </row>
    <row r="70" spans="1:8" ht="37.5" customHeight="1">
      <c r="A70" s="207" t="s">
        <v>155</v>
      </c>
      <c r="B70" s="208"/>
      <c r="C70" s="209"/>
      <c r="D70" s="21"/>
      <c r="E70" s="22"/>
      <c r="F70" s="22"/>
      <c r="G70" s="22"/>
      <c r="H70" s="33"/>
    </row>
    <row r="71" spans="1:8" ht="69" customHeight="1">
      <c r="A71" s="24">
        <v>1</v>
      </c>
      <c r="B71" s="24" t="s">
        <v>156</v>
      </c>
      <c r="C71" s="26" t="s">
        <v>157</v>
      </c>
      <c r="D71" s="24" t="s">
        <v>158</v>
      </c>
      <c r="E71" s="118">
        <f>(1394+973+796)*365/1000</f>
        <v>1154.4949999999999</v>
      </c>
      <c r="F71" s="22"/>
      <c r="G71" s="22"/>
      <c r="H71" s="33"/>
    </row>
    <row r="72" spans="1:8" ht="33" customHeight="1">
      <c r="A72" s="44"/>
      <c r="B72" s="191" t="s">
        <v>68</v>
      </c>
      <c r="C72" s="191"/>
      <c r="D72" s="24" t="s">
        <v>795</v>
      </c>
      <c r="E72" s="22"/>
      <c r="F72" s="22"/>
      <c r="G72" s="110"/>
      <c r="H72" s="33"/>
    </row>
    <row r="73" spans="1:8" ht="43.5" customHeight="1">
      <c r="A73" s="207" t="s">
        <v>159</v>
      </c>
      <c r="B73" s="208"/>
      <c r="C73" s="209"/>
      <c r="D73" s="21"/>
      <c r="E73" s="22"/>
      <c r="F73" s="22"/>
      <c r="G73" s="22"/>
      <c r="H73" s="33"/>
    </row>
    <row r="74" spans="1:8" ht="50.25" customHeight="1">
      <c r="A74" s="24">
        <v>1</v>
      </c>
      <c r="B74" s="24" t="s">
        <v>160</v>
      </c>
      <c r="C74" s="26" t="s">
        <v>161</v>
      </c>
      <c r="D74" s="24" t="s">
        <v>158</v>
      </c>
      <c r="E74" s="118">
        <f>(1394+973+796)*12/1000</f>
        <v>37.956000000000003</v>
      </c>
      <c r="F74" s="22"/>
      <c r="G74" s="22"/>
      <c r="H74" s="33"/>
    </row>
    <row r="75" spans="1:8" ht="33.75" customHeight="1">
      <c r="A75" s="44"/>
      <c r="B75" s="191" t="s">
        <v>68</v>
      </c>
      <c r="C75" s="191"/>
      <c r="D75" s="24" t="s">
        <v>795</v>
      </c>
      <c r="E75" s="22"/>
      <c r="F75" s="22"/>
      <c r="G75" s="110"/>
      <c r="H75" s="33"/>
    </row>
    <row r="76" spans="1:8" ht="38.25" customHeight="1">
      <c r="A76" s="44"/>
      <c r="B76" s="204" t="s">
        <v>153</v>
      </c>
      <c r="C76" s="205"/>
      <c r="D76" s="24" t="s">
        <v>795</v>
      </c>
      <c r="E76" s="22"/>
      <c r="F76" s="22"/>
      <c r="G76" s="22"/>
      <c r="H76" s="33"/>
    </row>
    <row r="77" spans="1:8" ht="48.75" customHeight="1">
      <c r="A77" s="207" t="s">
        <v>162</v>
      </c>
      <c r="B77" s="208"/>
      <c r="C77" s="209"/>
      <c r="D77" s="21"/>
      <c r="E77" s="22"/>
      <c r="F77" s="22"/>
      <c r="G77" s="22"/>
      <c r="H77" s="33"/>
    </row>
    <row r="78" spans="1:8" ht="93" customHeight="1">
      <c r="A78" s="24">
        <v>1</v>
      </c>
      <c r="B78" s="24" t="s">
        <v>408</v>
      </c>
      <c r="C78" s="26" t="s">
        <v>164</v>
      </c>
      <c r="D78" s="24" t="s">
        <v>165</v>
      </c>
      <c r="E78" s="28">
        <v>1</v>
      </c>
      <c r="F78" s="22"/>
      <c r="G78" s="22"/>
      <c r="H78" s="33"/>
    </row>
    <row r="79" spans="1:8" ht="39.75" customHeight="1">
      <c r="A79" s="44"/>
      <c r="B79" s="191" t="s">
        <v>68</v>
      </c>
      <c r="C79" s="191"/>
      <c r="D79" s="24" t="s">
        <v>795</v>
      </c>
      <c r="E79" s="22"/>
      <c r="F79" s="22"/>
      <c r="G79" s="22"/>
      <c r="H79" s="33"/>
    </row>
    <row r="80" spans="1:8" ht="33" customHeight="1">
      <c r="A80" s="44"/>
      <c r="B80" s="204" t="s">
        <v>153</v>
      </c>
      <c r="C80" s="205"/>
      <c r="D80" s="24" t="s">
        <v>795</v>
      </c>
      <c r="E80" s="22"/>
      <c r="F80" s="22"/>
      <c r="G80" s="22"/>
      <c r="H80" s="33"/>
    </row>
    <row r="81" spans="1:8" ht="33" customHeight="1">
      <c r="A81" s="44"/>
      <c r="B81" s="191" t="s">
        <v>788</v>
      </c>
      <c r="C81" s="191"/>
      <c r="D81" s="44" t="s">
        <v>795</v>
      </c>
      <c r="E81" s="22"/>
      <c r="F81" s="22"/>
      <c r="G81" s="22"/>
      <c r="H81" s="33"/>
    </row>
    <row r="82" spans="1:8" ht="31.5" customHeight="1">
      <c r="A82" s="182"/>
      <c r="B82" s="188" t="s">
        <v>789</v>
      </c>
      <c r="C82" s="189"/>
      <c r="D82" s="182" t="s">
        <v>795</v>
      </c>
      <c r="E82" s="183"/>
      <c r="F82" s="183"/>
      <c r="G82" s="183"/>
      <c r="H82" s="184"/>
    </row>
  </sheetData>
  <sheetProtection formatCells="0" formatColumns="0" formatRows="0" insertColumns="0" insertRows="0" insertHyperlinks="0" deleteColumns="0" deleteRows="0" sort="0" autoFilter="0" pivotTables="0"/>
  <mergeCells count="23">
    <mergeCell ref="A1:H1"/>
    <mergeCell ref="A3:C3"/>
    <mergeCell ref="A4:C4"/>
    <mergeCell ref="B22:C22"/>
    <mergeCell ref="A23:C23"/>
    <mergeCell ref="B42:C42"/>
    <mergeCell ref="A43:C43"/>
    <mergeCell ref="A44:C44"/>
    <mergeCell ref="B50:C50"/>
    <mergeCell ref="A51:C51"/>
    <mergeCell ref="B67:C67"/>
    <mergeCell ref="B68:C68"/>
    <mergeCell ref="A69:C69"/>
    <mergeCell ref="A70:C70"/>
    <mergeCell ref="B72:C72"/>
    <mergeCell ref="B82:C82"/>
    <mergeCell ref="B80:C80"/>
    <mergeCell ref="B81:C81"/>
    <mergeCell ref="A73:C73"/>
    <mergeCell ref="B75:C75"/>
    <mergeCell ref="B76:C76"/>
    <mergeCell ref="A77:C77"/>
    <mergeCell ref="B79:C79"/>
  </mergeCells>
  <phoneticPr fontId="21" type="noConversion"/>
  <pageMargins left="0.59055118110236227" right="0.59055118110236227" top="0.59055118110236227" bottom="0.59055118110236227" header="0" footer="0"/>
  <pageSetup paperSize="9" scale="94" fitToHeight="0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>
    <pageSetUpPr fitToPage="1"/>
  </sheetPr>
  <dimension ref="A1:H80"/>
  <sheetViews>
    <sheetView zoomScaleSheetLayoutView="70" workbookViewId="0">
      <pane ySplit="2" topLeftCell="A66" activePane="bottomLeft" state="frozen"/>
      <selection pane="bottomLeft" activeCell="A80" sqref="A80:H80"/>
    </sheetView>
  </sheetViews>
  <sheetFormatPr defaultColWidth="8.875" defaultRowHeight="18.75"/>
  <cols>
    <col min="1" max="1" width="6.625" style="1" customWidth="1"/>
    <col min="2" max="2" width="14.125" style="2" customWidth="1"/>
    <col min="3" max="3" width="33.25" style="1" customWidth="1"/>
    <col min="4" max="4" width="8.5" style="1" customWidth="1"/>
    <col min="5" max="5" width="9.625" style="105" customWidth="1"/>
    <col min="6" max="6" width="8.25" style="105" customWidth="1"/>
    <col min="7" max="7" width="8.125" style="105" customWidth="1"/>
    <col min="8" max="8" width="11.375" style="4" customWidth="1"/>
    <col min="9" max="16384" width="8.875" style="1"/>
  </cols>
  <sheetData>
    <row r="1" spans="1:8" ht="41.25" customHeight="1">
      <c r="A1" s="218" t="s">
        <v>772</v>
      </c>
      <c r="B1" s="219"/>
      <c r="C1" s="219"/>
      <c r="D1" s="219"/>
      <c r="E1" s="219"/>
      <c r="F1" s="219"/>
      <c r="G1" s="219"/>
      <c r="H1" s="220"/>
    </row>
    <row r="2" spans="1:8" ht="73.5" customHeight="1">
      <c r="A2" s="45" t="s">
        <v>17</v>
      </c>
      <c r="B2" s="45" t="s">
        <v>21</v>
      </c>
      <c r="C2" s="45" t="s">
        <v>791</v>
      </c>
      <c r="D2" s="45" t="s">
        <v>792</v>
      </c>
      <c r="E2" s="7" t="s">
        <v>793</v>
      </c>
      <c r="F2" s="8" t="s">
        <v>22</v>
      </c>
      <c r="G2" s="8" t="s">
        <v>167</v>
      </c>
      <c r="H2" s="9" t="s">
        <v>19</v>
      </c>
    </row>
    <row r="3" spans="1:8" ht="43.5" customHeight="1">
      <c r="A3" s="195" t="s">
        <v>24</v>
      </c>
      <c r="B3" s="196"/>
      <c r="C3" s="197"/>
      <c r="D3" s="52"/>
      <c r="E3" s="47"/>
      <c r="F3" s="47"/>
      <c r="G3" s="47"/>
      <c r="H3" s="57"/>
    </row>
    <row r="4" spans="1:8" ht="39" customHeight="1">
      <c r="A4" s="195" t="s">
        <v>25</v>
      </c>
      <c r="B4" s="196"/>
      <c r="C4" s="197"/>
      <c r="D4" s="52"/>
      <c r="E4" s="47"/>
      <c r="F4" s="47"/>
      <c r="G4" s="47"/>
      <c r="H4" s="57"/>
    </row>
    <row r="5" spans="1:8" ht="101.1" customHeight="1">
      <c r="A5" s="40">
        <v>1</v>
      </c>
      <c r="B5" s="40" t="s">
        <v>26</v>
      </c>
      <c r="C5" s="41" t="s">
        <v>362</v>
      </c>
      <c r="D5" s="40" t="s">
        <v>28</v>
      </c>
      <c r="E5" s="42">
        <v>60</v>
      </c>
      <c r="F5" s="47"/>
      <c r="G5" s="47"/>
      <c r="H5" s="57"/>
    </row>
    <row r="6" spans="1:8" ht="117.6" customHeight="1">
      <c r="A6" s="40">
        <v>2</v>
      </c>
      <c r="B6" s="40" t="s">
        <v>31</v>
      </c>
      <c r="C6" s="54" t="s">
        <v>409</v>
      </c>
      <c r="D6" s="40" t="s">
        <v>28</v>
      </c>
      <c r="E6" s="42">
        <v>2862</v>
      </c>
      <c r="F6" s="47"/>
      <c r="G6" s="47"/>
      <c r="H6" s="57"/>
    </row>
    <row r="7" spans="1:8" ht="101.1" customHeight="1">
      <c r="A7" s="40">
        <v>3</v>
      </c>
      <c r="B7" s="40" t="s">
        <v>33</v>
      </c>
      <c r="C7" s="54" t="s">
        <v>410</v>
      </c>
      <c r="D7" s="40" t="s">
        <v>28</v>
      </c>
      <c r="E7" s="42">
        <v>212</v>
      </c>
      <c r="F7" s="47"/>
      <c r="G7" s="47"/>
      <c r="H7" s="57"/>
    </row>
    <row r="8" spans="1:8" ht="101.1" customHeight="1">
      <c r="A8" s="40">
        <v>4</v>
      </c>
      <c r="B8" s="40" t="s">
        <v>33</v>
      </c>
      <c r="C8" s="54" t="s">
        <v>411</v>
      </c>
      <c r="D8" s="40" t="s">
        <v>28</v>
      </c>
      <c r="E8" s="42">
        <v>232</v>
      </c>
      <c r="F8" s="47"/>
      <c r="G8" s="47"/>
      <c r="H8" s="57"/>
    </row>
    <row r="9" spans="1:8" ht="84.6" customHeight="1">
      <c r="A9" s="40">
        <v>5</v>
      </c>
      <c r="B9" s="40" t="s">
        <v>43</v>
      </c>
      <c r="C9" s="41" t="s">
        <v>370</v>
      </c>
      <c r="D9" s="40" t="s">
        <v>28</v>
      </c>
      <c r="E9" s="42">
        <v>32</v>
      </c>
      <c r="F9" s="47"/>
      <c r="G9" s="47"/>
      <c r="H9" s="57"/>
    </row>
    <row r="10" spans="1:8" ht="84.6" customHeight="1">
      <c r="A10" s="40">
        <v>6</v>
      </c>
      <c r="B10" s="58" t="s">
        <v>45</v>
      </c>
      <c r="C10" s="54" t="s">
        <v>412</v>
      </c>
      <c r="D10" s="40" t="s">
        <v>47</v>
      </c>
      <c r="E10" s="42">
        <v>16</v>
      </c>
      <c r="F10" s="47"/>
      <c r="G10" s="47"/>
      <c r="H10" s="57"/>
    </row>
    <row r="11" spans="1:8" ht="84.6" customHeight="1">
      <c r="A11" s="40">
        <v>7</v>
      </c>
      <c r="B11" s="58" t="s">
        <v>48</v>
      </c>
      <c r="C11" s="54" t="s">
        <v>370</v>
      </c>
      <c r="D11" s="40" t="s">
        <v>47</v>
      </c>
      <c r="E11" s="42">
        <v>8</v>
      </c>
      <c r="F11" s="47"/>
      <c r="G11" s="47"/>
      <c r="H11" s="57"/>
    </row>
    <row r="12" spans="1:8" ht="68.099999999999994" customHeight="1">
      <c r="A12" s="40">
        <v>8</v>
      </c>
      <c r="B12" s="40" t="s">
        <v>50</v>
      </c>
      <c r="C12" s="41" t="s">
        <v>413</v>
      </c>
      <c r="D12" s="40" t="s">
        <v>52</v>
      </c>
      <c r="E12" s="42">
        <v>64</v>
      </c>
      <c r="F12" s="47"/>
      <c r="G12" s="47"/>
      <c r="H12" s="57"/>
    </row>
    <row r="13" spans="1:8" ht="68.099999999999994" customHeight="1">
      <c r="A13" s="40">
        <v>9</v>
      </c>
      <c r="B13" s="40" t="s">
        <v>53</v>
      </c>
      <c r="C13" s="41" t="s">
        <v>414</v>
      </c>
      <c r="D13" s="40" t="s">
        <v>55</v>
      </c>
      <c r="E13" s="42">
        <v>128</v>
      </c>
      <c r="F13" s="47"/>
      <c r="G13" s="47"/>
      <c r="H13" s="57"/>
    </row>
    <row r="14" spans="1:8" ht="51.6" customHeight="1">
      <c r="A14" s="40">
        <v>10</v>
      </c>
      <c r="B14" s="58" t="s">
        <v>415</v>
      </c>
      <c r="C14" s="54" t="s">
        <v>416</v>
      </c>
      <c r="D14" s="40" t="s">
        <v>55</v>
      </c>
      <c r="E14" s="42">
        <v>64</v>
      </c>
      <c r="F14" s="47"/>
      <c r="G14" s="47"/>
      <c r="H14" s="78"/>
    </row>
    <row r="15" spans="1:8" ht="84.6" customHeight="1">
      <c r="A15" s="40">
        <v>11</v>
      </c>
      <c r="B15" s="40" t="s">
        <v>417</v>
      </c>
      <c r="C15" s="41" t="s">
        <v>418</v>
      </c>
      <c r="D15" s="40" t="s">
        <v>28</v>
      </c>
      <c r="E15" s="42">
        <v>4</v>
      </c>
      <c r="F15" s="47"/>
      <c r="G15" s="47"/>
      <c r="H15" s="57"/>
    </row>
    <row r="16" spans="1:8" ht="68.099999999999994" customHeight="1">
      <c r="A16" s="40">
        <v>12</v>
      </c>
      <c r="B16" s="40" t="s">
        <v>419</v>
      </c>
      <c r="C16" s="54" t="s">
        <v>420</v>
      </c>
      <c r="D16" s="40" t="s">
        <v>60</v>
      </c>
      <c r="E16" s="42">
        <v>1</v>
      </c>
      <c r="F16" s="47"/>
      <c r="G16" s="47"/>
      <c r="H16" s="57"/>
    </row>
    <row r="17" spans="1:8" ht="90.75" customHeight="1">
      <c r="A17" s="40">
        <v>13</v>
      </c>
      <c r="B17" s="40" t="s">
        <v>64</v>
      </c>
      <c r="C17" s="54" t="s">
        <v>421</v>
      </c>
      <c r="D17" s="40" t="s">
        <v>60</v>
      </c>
      <c r="E17" s="42">
        <v>272</v>
      </c>
      <c r="F17" s="47"/>
      <c r="G17" s="47"/>
      <c r="H17" s="57"/>
    </row>
    <row r="18" spans="1:8" ht="68.099999999999994" customHeight="1">
      <c r="A18" s="40">
        <v>14</v>
      </c>
      <c r="B18" s="40" t="s">
        <v>66</v>
      </c>
      <c r="C18" s="54" t="s">
        <v>422</v>
      </c>
      <c r="D18" s="40" t="s">
        <v>60</v>
      </c>
      <c r="E18" s="42">
        <v>10</v>
      </c>
      <c r="F18" s="47"/>
      <c r="G18" s="47"/>
      <c r="H18" s="57"/>
    </row>
    <row r="19" spans="1:8" ht="36.75" customHeight="1">
      <c r="A19" s="40"/>
      <c r="B19" s="194" t="s">
        <v>68</v>
      </c>
      <c r="C19" s="194"/>
      <c r="D19" s="40" t="s">
        <v>795</v>
      </c>
      <c r="E19" s="47"/>
      <c r="F19" s="47"/>
      <c r="G19" s="42"/>
      <c r="H19" s="57"/>
    </row>
    <row r="20" spans="1:8" ht="36.75" customHeight="1">
      <c r="A20" s="195" t="s">
        <v>69</v>
      </c>
      <c r="B20" s="196"/>
      <c r="C20" s="197"/>
      <c r="D20" s="52"/>
      <c r="E20" s="47"/>
      <c r="F20" s="47"/>
      <c r="G20" s="47"/>
      <c r="H20" s="57"/>
    </row>
    <row r="21" spans="1:8" ht="101.1" customHeight="1">
      <c r="A21" s="40">
        <v>1</v>
      </c>
      <c r="B21" s="40" t="s">
        <v>70</v>
      </c>
      <c r="C21" s="54" t="s">
        <v>377</v>
      </c>
      <c r="D21" s="40" t="s">
        <v>28</v>
      </c>
      <c r="E21" s="42">
        <v>4</v>
      </c>
      <c r="F21" s="47"/>
      <c r="G21" s="47"/>
      <c r="H21" s="57"/>
    </row>
    <row r="22" spans="1:8" ht="84.6" customHeight="1">
      <c r="A22" s="40">
        <v>2</v>
      </c>
      <c r="B22" s="58" t="s">
        <v>73</v>
      </c>
      <c r="C22" s="41" t="s">
        <v>370</v>
      </c>
      <c r="D22" s="40" t="s">
        <v>28</v>
      </c>
      <c r="E22" s="42">
        <v>1</v>
      </c>
      <c r="F22" s="47"/>
      <c r="G22" s="47"/>
      <c r="H22" s="57"/>
    </row>
    <row r="23" spans="1:8" ht="98.25" customHeight="1">
      <c r="A23" s="40">
        <v>3</v>
      </c>
      <c r="B23" s="40" t="s">
        <v>76</v>
      </c>
      <c r="C23" s="54" t="s">
        <v>423</v>
      </c>
      <c r="D23" s="40" t="s">
        <v>47</v>
      </c>
      <c r="E23" s="42">
        <v>2</v>
      </c>
      <c r="F23" s="47"/>
      <c r="G23" s="47"/>
      <c r="H23" s="57"/>
    </row>
    <row r="24" spans="1:8" ht="84.6" customHeight="1">
      <c r="A24" s="40">
        <v>4</v>
      </c>
      <c r="B24" s="58" t="s">
        <v>78</v>
      </c>
      <c r="C24" s="54" t="s">
        <v>424</v>
      </c>
      <c r="D24" s="40" t="s">
        <v>47</v>
      </c>
      <c r="E24" s="42">
        <v>2</v>
      </c>
      <c r="F24" s="47"/>
      <c r="G24" s="47"/>
      <c r="H24" s="57"/>
    </row>
    <row r="25" spans="1:8" ht="68.099999999999994" customHeight="1">
      <c r="A25" s="40">
        <v>5</v>
      </c>
      <c r="B25" s="58" t="s">
        <v>80</v>
      </c>
      <c r="C25" s="54" t="s">
        <v>425</v>
      </c>
      <c r="D25" s="40" t="s">
        <v>52</v>
      </c>
      <c r="E25" s="42">
        <v>1</v>
      </c>
      <c r="F25" s="47"/>
      <c r="G25" s="47"/>
      <c r="H25" s="57"/>
    </row>
    <row r="26" spans="1:8" ht="84.6" customHeight="1">
      <c r="A26" s="40">
        <v>6</v>
      </c>
      <c r="B26" s="40" t="s">
        <v>426</v>
      </c>
      <c r="C26" s="41" t="s">
        <v>427</v>
      </c>
      <c r="D26" s="40" t="s">
        <v>47</v>
      </c>
      <c r="E26" s="42">
        <v>2</v>
      </c>
      <c r="F26" s="47"/>
      <c r="G26" s="47"/>
      <c r="H26" s="57"/>
    </row>
    <row r="27" spans="1:8" ht="68.099999999999994" customHeight="1">
      <c r="A27" s="40">
        <v>7</v>
      </c>
      <c r="B27" s="40" t="s">
        <v>132</v>
      </c>
      <c r="C27" s="41" t="s">
        <v>428</v>
      </c>
      <c r="D27" s="40" t="s">
        <v>47</v>
      </c>
      <c r="E27" s="42">
        <v>1</v>
      </c>
      <c r="F27" s="47"/>
      <c r="G27" s="47"/>
      <c r="H27" s="57"/>
    </row>
    <row r="28" spans="1:8" ht="44.25" customHeight="1">
      <c r="A28" s="40">
        <v>8</v>
      </c>
      <c r="B28" s="40" t="s">
        <v>429</v>
      </c>
      <c r="C28" s="41" t="s">
        <v>94</v>
      </c>
      <c r="D28" s="40" t="s">
        <v>95</v>
      </c>
      <c r="E28" s="42">
        <f>4*1.5*0.9</f>
        <v>5.4</v>
      </c>
      <c r="F28" s="47"/>
      <c r="G28" s="47"/>
      <c r="H28" s="57"/>
    </row>
    <row r="29" spans="1:8" ht="51.6" customHeight="1">
      <c r="A29" s="40">
        <v>9</v>
      </c>
      <c r="B29" s="40" t="s">
        <v>430</v>
      </c>
      <c r="C29" s="41" t="s">
        <v>431</v>
      </c>
      <c r="D29" s="40" t="s">
        <v>102</v>
      </c>
      <c r="E29" s="106">
        <v>240</v>
      </c>
      <c r="F29" s="107"/>
      <c r="G29" s="47"/>
      <c r="H29" s="108"/>
    </row>
    <row r="30" spans="1:8" ht="84.6" customHeight="1">
      <c r="A30" s="40">
        <v>10</v>
      </c>
      <c r="B30" s="40" t="s">
        <v>105</v>
      </c>
      <c r="C30" s="41" t="s">
        <v>418</v>
      </c>
      <c r="D30" s="40" t="s">
        <v>28</v>
      </c>
      <c r="E30" s="42">
        <v>2</v>
      </c>
      <c r="F30" s="107"/>
      <c r="G30" s="47"/>
      <c r="H30" s="57"/>
    </row>
    <row r="31" spans="1:8" ht="38.25" customHeight="1">
      <c r="A31" s="40"/>
      <c r="B31" s="194" t="s">
        <v>68</v>
      </c>
      <c r="C31" s="194"/>
      <c r="D31" s="40" t="s">
        <v>795</v>
      </c>
      <c r="E31" s="47"/>
      <c r="F31" s="47"/>
      <c r="G31" s="42"/>
      <c r="H31" s="57"/>
    </row>
    <row r="32" spans="1:8" ht="36" customHeight="1">
      <c r="A32" s="195" t="s">
        <v>109</v>
      </c>
      <c r="B32" s="196"/>
      <c r="C32" s="197"/>
      <c r="D32" s="52"/>
      <c r="E32" s="47"/>
      <c r="F32" s="47"/>
      <c r="G32" s="47"/>
      <c r="H32" s="57"/>
    </row>
    <row r="33" spans="1:8" ht="43.5" customHeight="1">
      <c r="A33" s="217" t="s">
        <v>753</v>
      </c>
      <c r="B33" s="196"/>
      <c r="C33" s="197"/>
      <c r="D33" s="52"/>
      <c r="E33" s="47"/>
      <c r="F33" s="47"/>
      <c r="G33" s="47"/>
      <c r="H33" s="57"/>
    </row>
    <row r="34" spans="1:8" ht="51.6" customHeight="1">
      <c r="A34" s="40">
        <v>1</v>
      </c>
      <c r="B34" s="12" t="s">
        <v>118</v>
      </c>
      <c r="C34" s="41" t="s">
        <v>393</v>
      </c>
      <c r="D34" s="58" t="s">
        <v>47</v>
      </c>
      <c r="E34" s="42">
        <v>8</v>
      </c>
      <c r="F34" s="47"/>
      <c r="G34" s="42"/>
      <c r="H34" s="57"/>
    </row>
    <row r="35" spans="1:8" ht="51.6" customHeight="1">
      <c r="A35" s="40">
        <v>2</v>
      </c>
      <c r="B35" s="58" t="s">
        <v>120</v>
      </c>
      <c r="C35" s="41" t="s">
        <v>432</v>
      </c>
      <c r="D35" s="58" t="s">
        <v>47</v>
      </c>
      <c r="E35" s="42">
        <v>1</v>
      </c>
      <c r="F35" s="47"/>
      <c r="G35" s="42"/>
      <c r="H35" s="57"/>
    </row>
    <row r="36" spans="1:8" ht="51.6" customHeight="1">
      <c r="A36" s="40">
        <v>3</v>
      </c>
      <c r="B36" s="58" t="s">
        <v>120</v>
      </c>
      <c r="C36" s="41" t="s">
        <v>433</v>
      </c>
      <c r="D36" s="40" t="s">
        <v>47</v>
      </c>
      <c r="E36" s="42">
        <v>6</v>
      </c>
      <c r="F36" s="47"/>
      <c r="G36" s="42"/>
      <c r="H36" s="57"/>
    </row>
    <row r="37" spans="1:8" ht="68.099999999999994" customHeight="1">
      <c r="A37" s="40">
        <v>4</v>
      </c>
      <c r="B37" s="58" t="s">
        <v>126</v>
      </c>
      <c r="C37" s="41" t="s">
        <v>319</v>
      </c>
      <c r="D37" s="40" t="s">
        <v>52</v>
      </c>
      <c r="E37" s="50">
        <v>13</v>
      </c>
      <c r="F37" s="47"/>
      <c r="G37" s="42"/>
      <c r="H37" s="57"/>
    </row>
    <row r="38" spans="1:8" ht="37.5" customHeight="1">
      <c r="A38" s="40"/>
      <c r="B38" s="194" t="s">
        <v>68</v>
      </c>
      <c r="C38" s="194"/>
      <c r="D38" s="40" t="s">
        <v>795</v>
      </c>
      <c r="E38" s="47"/>
      <c r="F38" s="47"/>
      <c r="G38" s="42"/>
      <c r="H38" s="57"/>
    </row>
    <row r="39" spans="1:8" ht="42.75" customHeight="1">
      <c r="A39" s="217" t="s">
        <v>763</v>
      </c>
      <c r="B39" s="196"/>
      <c r="C39" s="197"/>
      <c r="D39" s="52"/>
      <c r="E39" s="47"/>
      <c r="F39" s="47"/>
      <c r="G39" s="47"/>
      <c r="H39" s="57"/>
    </row>
    <row r="40" spans="1:8" ht="84.6" customHeight="1">
      <c r="A40" s="40">
        <v>1</v>
      </c>
      <c r="B40" s="40" t="s">
        <v>72</v>
      </c>
      <c r="C40" s="41" t="s">
        <v>370</v>
      </c>
      <c r="D40" s="40" t="s">
        <v>28</v>
      </c>
      <c r="E40" s="42">
        <v>1</v>
      </c>
      <c r="F40" s="47"/>
      <c r="G40" s="42"/>
      <c r="H40" s="57"/>
    </row>
    <row r="41" spans="1:8" ht="101.1" customHeight="1">
      <c r="A41" s="40">
        <v>2</v>
      </c>
      <c r="B41" s="40" t="s">
        <v>129</v>
      </c>
      <c r="C41" s="54" t="s">
        <v>399</v>
      </c>
      <c r="D41" s="40" t="s">
        <v>28</v>
      </c>
      <c r="E41" s="42">
        <v>14</v>
      </c>
      <c r="F41" s="50"/>
      <c r="G41" s="42"/>
      <c r="H41" s="51"/>
    </row>
    <row r="42" spans="1:8" ht="68.099999999999994" customHeight="1">
      <c r="A42" s="40">
        <v>3</v>
      </c>
      <c r="B42" s="40" t="s">
        <v>148</v>
      </c>
      <c r="C42" s="54" t="s">
        <v>422</v>
      </c>
      <c r="D42" s="40" t="s">
        <v>28</v>
      </c>
      <c r="E42" s="42">
        <v>5</v>
      </c>
      <c r="F42" s="47"/>
      <c r="G42" s="42"/>
      <c r="H42" s="57"/>
    </row>
    <row r="43" spans="1:8" ht="101.1" customHeight="1">
      <c r="A43" s="40">
        <v>4</v>
      </c>
      <c r="B43" s="40" t="s">
        <v>134</v>
      </c>
      <c r="C43" s="41" t="s">
        <v>434</v>
      </c>
      <c r="D43" s="40" t="s">
        <v>47</v>
      </c>
      <c r="E43" s="42">
        <v>10</v>
      </c>
      <c r="F43" s="47"/>
      <c r="G43" s="42"/>
      <c r="H43" s="57"/>
    </row>
    <row r="44" spans="1:8" ht="101.1" customHeight="1">
      <c r="A44" s="40">
        <v>5</v>
      </c>
      <c r="B44" s="53" t="s">
        <v>136</v>
      </c>
      <c r="C44" s="54" t="s">
        <v>435</v>
      </c>
      <c r="D44" s="40" t="s">
        <v>47</v>
      </c>
      <c r="E44" s="42">
        <v>2</v>
      </c>
      <c r="F44" s="47"/>
      <c r="G44" s="42"/>
      <c r="H44" s="57"/>
    </row>
    <row r="45" spans="1:8" ht="101.1" customHeight="1">
      <c r="A45" s="40">
        <v>6</v>
      </c>
      <c r="B45" s="40" t="s">
        <v>138</v>
      </c>
      <c r="C45" s="41" t="s">
        <v>436</v>
      </c>
      <c r="D45" s="40" t="s">
        <v>47</v>
      </c>
      <c r="E45" s="50">
        <v>11</v>
      </c>
      <c r="F45" s="47"/>
      <c r="G45" s="42"/>
      <c r="H45" s="57"/>
    </row>
    <row r="46" spans="1:8" ht="101.1" customHeight="1">
      <c r="A46" s="40">
        <v>7</v>
      </c>
      <c r="B46" s="40" t="s">
        <v>240</v>
      </c>
      <c r="C46" s="41" t="s">
        <v>437</v>
      </c>
      <c r="D46" s="40" t="s">
        <v>47</v>
      </c>
      <c r="E46" s="50">
        <v>7</v>
      </c>
      <c r="F46" s="47"/>
      <c r="G46" s="42"/>
      <c r="H46" s="57"/>
    </row>
    <row r="47" spans="1:8" ht="117.6" customHeight="1">
      <c r="A47" s="40">
        <v>8</v>
      </c>
      <c r="B47" s="40" t="s">
        <v>140</v>
      </c>
      <c r="C47" s="54" t="s">
        <v>438</v>
      </c>
      <c r="D47" s="40" t="s">
        <v>28</v>
      </c>
      <c r="E47" s="50">
        <v>1</v>
      </c>
      <c r="F47" s="47"/>
      <c r="G47" s="42"/>
      <c r="H47" s="57"/>
    </row>
    <row r="48" spans="1:8" ht="101.1" customHeight="1">
      <c r="A48" s="40">
        <v>9</v>
      </c>
      <c r="B48" s="40" t="s">
        <v>142</v>
      </c>
      <c r="C48" s="41" t="s">
        <v>439</v>
      </c>
      <c r="D48" s="40" t="s">
        <v>28</v>
      </c>
      <c r="E48" s="50">
        <v>1</v>
      </c>
      <c r="F48" s="47"/>
      <c r="G48" s="42"/>
      <c r="H48" s="57"/>
    </row>
    <row r="49" spans="1:8" ht="117.6" customHeight="1">
      <c r="A49" s="40">
        <v>10</v>
      </c>
      <c r="B49" s="40" t="s">
        <v>144</v>
      </c>
      <c r="C49" s="41" t="s">
        <v>440</v>
      </c>
      <c r="D49" s="40" t="s">
        <v>28</v>
      </c>
      <c r="E49" s="42">
        <v>1</v>
      </c>
      <c r="F49" s="47"/>
      <c r="G49" s="42"/>
      <c r="H49" s="57"/>
    </row>
    <row r="50" spans="1:8" ht="101.1" customHeight="1">
      <c r="A50" s="40">
        <v>11</v>
      </c>
      <c r="B50" s="40" t="s">
        <v>245</v>
      </c>
      <c r="C50" s="54" t="s">
        <v>441</v>
      </c>
      <c r="D50" s="40" t="s">
        <v>28</v>
      </c>
      <c r="E50" s="42">
        <v>2</v>
      </c>
      <c r="F50" s="47"/>
      <c r="G50" s="42"/>
      <c r="H50" s="57"/>
    </row>
    <row r="51" spans="1:8" ht="39" customHeight="1">
      <c r="A51" s="40"/>
      <c r="B51" s="194" t="s">
        <v>68</v>
      </c>
      <c r="C51" s="194"/>
      <c r="D51" s="40" t="s">
        <v>795</v>
      </c>
      <c r="E51" s="47"/>
      <c r="F51" s="47"/>
      <c r="G51" s="42"/>
      <c r="H51" s="57"/>
    </row>
    <row r="52" spans="1:8" ht="45" customHeight="1">
      <c r="A52" s="217" t="s">
        <v>765</v>
      </c>
      <c r="B52" s="196"/>
      <c r="C52" s="197"/>
      <c r="D52" s="52"/>
      <c r="E52" s="47"/>
      <c r="F52" s="47"/>
      <c r="G52" s="47"/>
      <c r="H52" s="57"/>
    </row>
    <row r="53" spans="1:8" ht="84.6" customHeight="1">
      <c r="A53" s="40">
        <v>1</v>
      </c>
      <c r="B53" s="40" t="s">
        <v>72</v>
      </c>
      <c r="C53" s="41" t="s">
        <v>370</v>
      </c>
      <c r="D53" s="40" t="s">
        <v>28</v>
      </c>
      <c r="E53" s="42">
        <v>1</v>
      </c>
      <c r="F53" s="47"/>
      <c r="G53" s="42"/>
      <c r="H53" s="57"/>
    </row>
    <row r="54" spans="1:8" ht="101.1" customHeight="1">
      <c r="A54" s="40">
        <v>2</v>
      </c>
      <c r="B54" s="40" t="s">
        <v>129</v>
      </c>
      <c r="C54" s="54" t="s">
        <v>399</v>
      </c>
      <c r="D54" s="40" t="s">
        <v>28</v>
      </c>
      <c r="E54" s="42">
        <v>30</v>
      </c>
      <c r="F54" s="47"/>
      <c r="G54" s="42"/>
      <c r="H54" s="57"/>
    </row>
    <row r="55" spans="1:8" ht="68.099999999999994" customHeight="1">
      <c r="A55" s="40">
        <v>3</v>
      </c>
      <c r="B55" s="40" t="s">
        <v>148</v>
      </c>
      <c r="C55" s="54" t="s">
        <v>422</v>
      </c>
      <c r="D55" s="58" t="s">
        <v>60</v>
      </c>
      <c r="E55" s="42">
        <v>6</v>
      </c>
      <c r="F55" s="47"/>
      <c r="G55" s="42"/>
      <c r="H55" s="57"/>
    </row>
    <row r="56" spans="1:8" ht="101.1" customHeight="1">
      <c r="A56" s="40">
        <v>4</v>
      </c>
      <c r="B56" s="40" t="s">
        <v>134</v>
      </c>
      <c r="C56" s="41" t="s">
        <v>434</v>
      </c>
      <c r="D56" s="40" t="s">
        <v>47</v>
      </c>
      <c r="E56" s="42">
        <v>10</v>
      </c>
      <c r="F56" s="47"/>
      <c r="G56" s="42"/>
      <c r="H56" s="57"/>
    </row>
    <row r="57" spans="1:8" ht="101.1" customHeight="1">
      <c r="A57" s="40">
        <v>5</v>
      </c>
      <c r="B57" s="53" t="s">
        <v>136</v>
      </c>
      <c r="C57" s="54" t="s">
        <v>442</v>
      </c>
      <c r="D57" s="40" t="s">
        <v>47</v>
      </c>
      <c r="E57" s="50">
        <v>2</v>
      </c>
      <c r="F57" s="47"/>
      <c r="G57" s="42"/>
      <c r="H57" s="57"/>
    </row>
    <row r="58" spans="1:8" ht="101.1" customHeight="1">
      <c r="A58" s="40">
        <v>6</v>
      </c>
      <c r="B58" s="40" t="s">
        <v>138</v>
      </c>
      <c r="C58" s="41" t="s">
        <v>436</v>
      </c>
      <c r="D58" s="40" t="s">
        <v>47</v>
      </c>
      <c r="E58" s="42">
        <v>11</v>
      </c>
      <c r="F58" s="47"/>
      <c r="G58" s="42"/>
      <c r="H58" s="57"/>
    </row>
    <row r="59" spans="1:8" ht="101.1" customHeight="1">
      <c r="A59" s="40">
        <v>7</v>
      </c>
      <c r="B59" s="40" t="s">
        <v>240</v>
      </c>
      <c r="C59" s="41" t="s">
        <v>443</v>
      </c>
      <c r="D59" s="40" t="s">
        <v>47</v>
      </c>
      <c r="E59" s="50">
        <v>8</v>
      </c>
      <c r="F59" s="47"/>
      <c r="G59" s="42"/>
      <c r="H59" s="57"/>
    </row>
    <row r="60" spans="1:8" ht="117.6" customHeight="1">
      <c r="A60" s="40">
        <v>8</v>
      </c>
      <c r="B60" s="40" t="s">
        <v>140</v>
      </c>
      <c r="C60" s="41" t="s">
        <v>444</v>
      </c>
      <c r="D60" s="40" t="s">
        <v>28</v>
      </c>
      <c r="E60" s="50">
        <v>1</v>
      </c>
      <c r="F60" s="47"/>
      <c r="G60" s="42"/>
      <c r="H60" s="57"/>
    </row>
    <row r="61" spans="1:8" ht="101.1" customHeight="1">
      <c r="A61" s="40">
        <v>9</v>
      </c>
      <c r="B61" s="40" t="s">
        <v>142</v>
      </c>
      <c r="C61" s="41" t="s">
        <v>445</v>
      </c>
      <c r="D61" s="40" t="s">
        <v>28</v>
      </c>
      <c r="E61" s="50">
        <v>1</v>
      </c>
      <c r="F61" s="47"/>
      <c r="G61" s="42"/>
      <c r="H61" s="57"/>
    </row>
    <row r="62" spans="1:8" ht="117.6" customHeight="1">
      <c r="A62" s="40">
        <v>10</v>
      </c>
      <c r="B62" s="40" t="s">
        <v>144</v>
      </c>
      <c r="C62" s="41" t="s">
        <v>446</v>
      </c>
      <c r="D62" s="40" t="s">
        <v>28</v>
      </c>
      <c r="E62" s="42">
        <v>1</v>
      </c>
      <c r="F62" s="47"/>
      <c r="G62" s="42"/>
      <c r="H62" s="57"/>
    </row>
    <row r="63" spans="1:8" ht="101.1" customHeight="1">
      <c r="A63" s="40">
        <v>11</v>
      </c>
      <c r="B63" s="40" t="s">
        <v>245</v>
      </c>
      <c r="C63" s="54" t="s">
        <v>447</v>
      </c>
      <c r="D63" s="40" t="s">
        <v>28</v>
      </c>
      <c r="E63" s="42">
        <v>2</v>
      </c>
      <c r="F63" s="47"/>
      <c r="G63" s="42"/>
      <c r="H63" s="57"/>
    </row>
    <row r="64" spans="1:8" ht="32.25" customHeight="1">
      <c r="A64" s="40"/>
      <c r="B64" s="194" t="s">
        <v>68</v>
      </c>
      <c r="C64" s="194"/>
      <c r="D64" s="40" t="s">
        <v>795</v>
      </c>
      <c r="E64" s="47"/>
      <c r="F64" s="47"/>
      <c r="G64" s="42"/>
      <c r="H64" s="57"/>
    </row>
    <row r="65" spans="1:8" ht="36.75" customHeight="1">
      <c r="A65" s="40"/>
      <c r="B65" s="194" t="s">
        <v>153</v>
      </c>
      <c r="C65" s="194"/>
      <c r="D65" s="40" t="s">
        <v>795</v>
      </c>
      <c r="E65" s="47"/>
      <c r="F65" s="47"/>
      <c r="G65" s="47"/>
      <c r="H65" s="57"/>
    </row>
    <row r="66" spans="1:8" ht="36.75" customHeight="1">
      <c r="A66" s="198" t="s">
        <v>154</v>
      </c>
      <c r="B66" s="199"/>
      <c r="C66" s="200"/>
      <c r="D66" s="59"/>
      <c r="E66" s="47"/>
      <c r="F66" s="47"/>
      <c r="G66" s="47"/>
      <c r="H66" s="57"/>
    </row>
    <row r="67" spans="1:8" ht="36" customHeight="1">
      <c r="A67" s="195" t="s">
        <v>155</v>
      </c>
      <c r="B67" s="196"/>
      <c r="C67" s="197"/>
      <c r="D67" s="52"/>
      <c r="E67" s="47"/>
      <c r="F67" s="47"/>
      <c r="G67" s="47"/>
      <c r="H67" s="57"/>
    </row>
    <row r="68" spans="1:8" ht="47.25" customHeight="1">
      <c r="A68" s="40">
        <v>1</v>
      </c>
      <c r="B68" s="40" t="s">
        <v>156</v>
      </c>
      <c r="C68" s="41" t="s">
        <v>157</v>
      </c>
      <c r="D68" s="40" t="s">
        <v>158</v>
      </c>
      <c r="E68" s="42">
        <f>3131*365/1000</f>
        <v>1142.8150000000001</v>
      </c>
      <c r="F68" s="47"/>
      <c r="G68" s="42"/>
      <c r="H68" s="57"/>
    </row>
    <row r="69" spans="1:8" ht="37.5" customHeight="1">
      <c r="A69" s="61"/>
      <c r="B69" s="194" t="s">
        <v>68</v>
      </c>
      <c r="C69" s="194"/>
      <c r="D69" s="40" t="s">
        <v>795</v>
      </c>
      <c r="E69" s="47"/>
      <c r="F69" s="47"/>
      <c r="G69" s="42"/>
      <c r="H69" s="57"/>
    </row>
    <row r="70" spans="1:8" ht="33.75" customHeight="1">
      <c r="A70" s="195" t="s">
        <v>159</v>
      </c>
      <c r="B70" s="196"/>
      <c r="C70" s="197"/>
      <c r="D70" s="52"/>
      <c r="E70" s="47"/>
      <c r="F70" s="47"/>
      <c r="G70" s="47"/>
      <c r="H70" s="57"/>
    </row>
    <row r="71" spans="1:8" ht="46.5" customHeight="1">
      <c r="A71" s="40">
        <v>1</v>
      </c>
      <c r="B71" s="40" t="s">
        <v>160</v>
      </c>
      <c r="C71" s="41" t="s">
        <v>161</v>
      </c>
      <c r="D71" s="40" t="s">
        <v>158</v>
      </c>
      <c r="E71" s="42">
        <f>3131*12/1000</f>
        <v>37.572000000000003</v>
      </c>
      <c r="F71" s="47"/>
      <c r="G71" s="42"/>
      <c r="H71" s="57"/>
    </row>
    <row r="72" spans="1:8" ht="35.25" customHeight="1">
      <c r="A72" s="61"/>
      <c r="B72" s="194" t="s">
        <v>68</v>
      </c>
      <c r="C72" s="194"/>
      <c r="D72" s="40" t="s">
        <v>795</v>
      </c>
      <c r="E72" s="47"/>
      <c r="F72" s="47"/>
      <c r="G72" s="42"/>
      <c r="H72" s="57"/>
    </row>
    <row r="73" spans="1:8" ht="30" customHeight="1">
      <c r="A73" s="61"/>
      <c r="B73" s="194" t="s">
        <v>153</v>
      </c>
      <c r="C73" s="194"/>
      <c r="D73" s="40"/>
      <c r="E73" s="47"/>
      <c r="F73" s="47"/>
      <c r="G73" s="42"/>
      <c r="H73" s="57"/>
    </row>
    <row r="74" spans="1:8" ht="34.5" customHeight="1">
      <c r="A74" s="195" t="s">
        <v>162</v>
      </c>
      <c r="B74" s="196"/>
      <c r="C74" s="197"/>
      <c r="D74" s="52"/>
      <c r="E74" s="47"/>
      <c r="F74" s="47"/>
      <c r="G74" s="47"/>
      <c r="H74" s="57"/>
    </row>
    <row r="75" spans="1:8" ht="66" customHeight="1">
      <c r="A75" s="40">
        <v>1</v>
      </c>
      <c r="B75" s="40" t="s">
        <v>448</v>
      </c>
      <c r="C75" s="41" t="s">
        <v>164</v>
      </c>
      <c r="D75" s="40" t="s">
        <v>165</v>
      </c>
      <c r="E75" s="50">
        <v>1</v>
      </c>
      <c r="F75" s="47"/>
      <c r="G75" s="42"/>
      <c r="H75" s="57"/>
    </row>
    <row r="76" spans="1:8" ht="68.25" customHeight="1">
      <c r="A76" s="61">
        <v>2</v>
      </c>
      <c r="B76" s="40" t="s">
        <v>449</v>
      </c>
      <c r="C76" s="41" t="s">
        <v>164</v>
      </c>
      <c r="D76" s="40" t="s">
        <v>165</v>
      </c>
      <c r="E76" s="50">
        <v>1</v>
      </c>
      <c r="F76" s="47"/>
      <c r="G76" s="42"/>
      <c r="H76" s="57"/>
    </row>
    <row r="77" spans="1:8" ht="29.25" customHeight="1">
      <c r="A77" s="61"/>
      <c r="B77" s="194" t="s">
        <v>68</v>
      </c>
      <c r="C77" s="194"/>
      <c r="D77" s="40" t="s">
        <v>795</v>
      </c>
      <c r="E77" s="47"/>
      <c r="F77" s="47"/>
      <c r="G77" s="47"/>
      <c r="H77" s="57"/>
    </row>
    <row r="78" spans="1:8" ht="32.25" customHeight="1">
      <c r="A78" s="61"/>
      <c r="B78" s="194" t="s">
        <v>153</v>
      </c>
      <c r="C78" s="194"/>
      <c r="D78" s="40" t="s">
        <v>795</v>
      </c>
      <c r="E78" s="47"/>
      <c r="F78" s="47"/>
      <c r="G78" s="47"/>
      <c r="H78" s="57"/>
    </row>
    <row r="79" spans="1:8" ht="32.25" customHeight="1">
      <c r="A79" s="61"/>
      <c r="B79" s="194" t="s">
        <v>788</v>
      </c>
      <c r="C79" s="194"/>
      <c r="D79" s="61" t="s">
        <v>795</v>
      </c>
      <c r="E79" s="47"/>
      <c r="F79" s="47"/>
      <c r="G79" s="47"/>
      <c r="H79" s="57"/>
    </row>
    <row r="80" spans="1:8" ht="31.5" customHeight="1">
      <c r="A80" s="182"/>
      <c r="B80" s="188" t="s">
        <v>789</v>
      </c>
      <c r="C80" s="189"/>
      <c r="D80" s="182" t="s">
        <v>795</v>
      </c>
      <c r="E80" s="183"/>
      <c r="F80" s="183"/>
      <c r="G80" s="183"/>
      <c r="H80" s="184"/>
    </row>
  </sheetData>
  <sheetProtection formatCells="0" formatColumns="0" formatRows="0" insertColumns="0" insertRows="0" insertHyperlinks="0" deleteColumns="0" deleteRows="0" sort="0" autoFilter="0" pivotTables="0"/>
  <mergeCells count="25">
    <mergeCell ref="A1:H1"/>
    <mergeCell ref="A3:C3"/>
    <mergeCell ref="A4:C4"/>
    <mergeCell ref="B19:C19"/>
    <mergeCell ref="A20:C20"/>
    <mergeCell ref="B31:C31"/>
    <mergeCell ref="A32:C32"/>
    <mergeCell ref="A33:C33"/>
    <mergeCell ref="B38:C38"/>
    <mergeCell ref="A39:C39"/>
    <mergeCell ref="B51:C51"/>
    <mergeCell ref="A52:C52"/>
    <mergeCell ref="B64:C64"/>
    <mergeCell ref="B65:C65"/>
    <mergeCell ref="A66:C66"/>
    <mergeCell ref="A67:C67"/>
    <mergeCell ref="B69:C69"/>
    <mergeCell ref="A70:C70"/>
    <mergeCell ref="B72:C72"/>
    <mergeCell ref="B73:C73"/>
    <mergeCell ref="B80:C80"/>
    <mergeCell ref="A74:C74"/>
    <mergeCell ref="B77:C77"/>
    <mergeCell ref="B78:C78"/>
    <mergeCell ref="B79:C79"/>
  </mergeCells>
  <phoneticPr fontId="21" type="noConversion"/>
  <pageMargins left="0.59055118110236227" right="0.59055118110236227" top="0.59055118110236227" bottom="0.47244094488188981" header="0" footer="0"/>
  <pageSetup paperSize="9" scale="92" fitToHeight="0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">
    <pageSetUpPr fitToPage="1"/>
  </sheetPr>
  <dimension ref="A1:H50"/>
  <sheetViews>
    <sheetView zoomScaleSheetLayoutView="70" workbookViewId="0">
      <pane ySplit="2" topLeftCell="A3" activePane="bottomLeft" state="frozen"/>
      <selection pane="bottomLeft" activeCell="A50" sqref="A50:H50"/>
    </sheetView>
  </sheetViews>
  <sheetFormatPr defaultColWidth="8.875" defaultRowHeight="18.75"/>
  <cols>
    <col min="1" max="1" width="6.625" style="1" customWidth="1"/>
    <col min="2" max="2" width="13.625" style="2" customWidth="1"/>
    <col min="3" max="3" width="29.25" style="1" customWidth="1"/>
    <col min="4" max="4" width="8.5" style="1" customWidth="1"/>
    <col min="5" max="5" width="9.25" style="3" customWidth="1"/>
    <col min="6" max="6" width="9.125" style="3" customWidth="1"/>
    <col min="7" max="7" width="8" style="3" customWidth="1"/>
    <col min="8" max="8" width="9.5" style="16" customWidth="1"/>
    <col min="9" max="16384" width="8.875" style="1"/>
  </cols>
  <sheetData>
    <row r="1" spans="1:8" ht="43.5" customHeight="1">
      <c r="A1" s="222" t="s">
        <v>783</v>
      </c>
      <c r="B1" s="223"/>
      <c r="C1" s="223"/>
      <c r="D1" s="223"/>
      <c r="E1" s="223"/>
      <c r="F1" s="223"/>
      <c r="G1" s="223"/>
      <c r="H1" s="224"/>
    </row>
    <row r="2" spans="1:8" ht="35.1" customHeight="1">
      <c r="A2" s="17" t="s">
        <v>17</v>
      </c>
      <c r="B2" s="17" t="s">
        <v>21</v>
      </c>
      <c r="C2" s="17" t="s">
        <v>791</v>
      </c>
      <c r="D2" s="17" t="s">
        <v>792</v>
      </c>
      <c r="E2" s="18" t="s">
        <v>793</v>
      </c>
      <c r="F2" s="19" t="s">
        <v>22</v>
      </c>
      <c r="G2" s="19" t="s">
        <v>167</v>
      </c>
      <c r="H2" s="20" t="s">
        <v>19</v>
      </c>
    </row>
    <row r="3" spans="1:8" ht="38.25" customHeight="1">
      <c r="A3" s="207" t="s">
        <v>24</v>
      </c>
      <c r="B3" s="208"/>
      <c r="C3" s="209"/>
      <c r="D3" s="21"/>
      <c r="E3" s="22"/>
      <c r="F3" s="22"/>
      <c r="G3" s="22"/>
      <c r="H3" s="23"/>
    </row>
    <row r="4" spans="1:8" ht="39.75" customHeight="1">
      <c r="A4" s="207" t="s">
        <v>25</v>
      </c>
      <c r="B4" s="208"/>
      <c r="C4" s="209"/>
      <c r="D4" s="21"/>
      <c r="E4" s="22"/>
      <c r="F4" s="22"/>
      <c r="G4" s="22"/>
      <c r="H4" s="23"/>
    </row>
    <row r="5" spans="1:8" ht="101.1" customHeight="1">
      <c r="A5" s="24">
        <v>1</v>
      </c>
      <c r="B5" s="25" t="s">
        <v>189</v>
      </c>
      <c r="C5" s="26" t="s">
        <v>720</v>
      </c>
      <c r="D5" s="24" t="s">
        <v>28</v>
      </c>
      <c r="E5" s="27">
        <v>18</v>
      </c>
      <c r="F5" s="28"/>
      <c r="G5" s="29"/>
      <c r="H5" s="30"/>
    </row>
    <row r="6" spans="1:8" ht="101.1" customHeight="1">
      <c r="A6" s="24">
        <v>2</v>
      </c>
      <c r="B6" s="31" t="s">
        <v>31</v>
      </c>
      <c r="C6" s="26" t="s">
        <v>721</v>
      </c>
      <c r="D6" s="24" t="s">
        <v>28</v>
      </c>
      <c r="E6" s="27">
        <v>1040</v>
      </c>
      <c r="F6" s="28"/>
      <c r="G6" s="29"/>
      <c r="H6" s="30"/>
    </row>
    <row r="7" spans="1:8" ht="101.1" customHeight="1">
      <c r="A7" s="24">
        <v>3</v>
      </c>
      <c r="B7" s="31" t="s">
        <v>566</v>
      </c>
      <c r="C7" s="26" t="s">
        <v>722</v>
      </c>
      <c r="D7" s="24" t="s">
        <v>28</v>
      </c>
      <c r="E7" s="27">
        <v>28</v>
      </c>
      <c r="F7" s="28"/>
      <c r="G7" s="29"/>
      <c r="H7" s="30"/>
    </row>
    <row r="8" spans="1:8" ht="101.1" customHeight="1">
      <c r="A8" s="24">
        <v>4</v>
      </c>
      <c r="B8" s="24" t="s">
        <v>33</v>
      </c>
      <c r="C8" s="26" t="s">
        <v>723</v>
      </c>
      <c r="D8" s="24" t="s">
        <v>28</v>
      </c>
      <c r="E8" s="27">
        <v>64</v>
      </c>
      <c r="F8" s="28"/>
      <c r="G8" s="29"/>
      <c r="H8" s="30"/>
    </row>
    <row r="9" spans="1:8" ht="84.6" customHeight="1">
      <c r="A9" s="24">
        <v>5</v>
      </c>
      <c r="B9" s="24" t="s">
        <v>41</v>
      </c>
      <c r="C9" s="26" t="s">
        <v>724</v>
      </c>
      <c r="D9" s="24" t="s">
        <v>47</v>
      </c>
      <c r="E9" s="27">
        <v>6</v>
      </c>
      <c r="F9" s="28"/>
      <c r="G9" s="29"/>
      <c r="H9" s="30"/>
    </row>
    <row r="10" spans="1:8" ht="84.6" customHeight="1">
      <c r="A10" s="24">
        <v>6</v>
      </c>
      <c r="B10" s="25" t="s">
        <v>45</v>
      </c>
      <c r="C10" s="32" t="s">
        <v>725</v>
      </c>
      <c r="D10" s="24" t="s">
        <v>47</v>
      </c>
      <c r="E10" s="27">
        <v>12</v>
      </c>
      <c r="F10" s="22"/>
      <c r="G10" s="29"/>
      <c r="H10" s="33"/>
    </row>
    <row r="11" spans="1:8" ht="84.6" customHeight="1">
      <c r="A11" s="24">
        <v>7</v>
      </c>
      <c r="B11" s="25" t="s">
        <v>48</v>
      </c>
      <c r="C11" s="32" t="s">
        <v>726</v>
      </c>
      <c r="D11" s="24" t="s">
        <v>47</v>
      </c>
      <c r="E11" s="27">
        <v>6</v>
      </c>
      <c r="F11" s="22"/>
      <c r="G11" s="29"/>
      <c r="H11" s="33"/>
    </row>
    <row r="12" spans="1:8" ht="68.099999999999994" customHeight="1">
      <c r="A12" s="24">
        <v>8</v>
      </c>
      <c r="B12" s="24" t="s">
        <v>50</v>
      </c>
      <c r="C12" s="26" t="s">
        <v>727</v>
      </c>
      <c r="D12" s="24" t="s">
        <v>52</v>
      </c>
      <c r="E12" s="34">
        <v>22</v>
      </c>
      <c r="F12" s="22"/>
      <c r="G12" s="29"/>
      <c r="H12" s="33"/>
    </row>
    <row r="13" spans="1:8" ht="101.1" customHeight="1">
      <c r="A13" s="24">
        <v>9</v>
      </c>
      <c r="B13" s="24" t="s">
        <v>53</v>
      </c>
      <c r="C13" s="26" t="s">
        <v>728</v>
      </c>
      <c r="D13" s="24" t="s">
        <v>55</v>
      </c>
      <c r="E13" s="27">
        <v>22</v>
      </c>
      <c r="F13" s="22"/>
      <c r="G13" s="29"/>
      <c r="H13" s="33"/>
    </row>
    <row r="14" spans="1:8" ht="51.6" customHeight="1">
      <c r="A14" s="24">
        <v>10</v>
      </c>
      <c r="B14" s="25" t="s">
        <v>415</v>
      </c>
      <c r="C14" s="32" t="s">
        <v>729</v>
      </c>
      <c r="D14" s="24" t="s">
        <v>55</v>
      </c>
      <c r="E14" s="34">
        <v>22</v>
      </c>
      <c r="F14" s="22"/>
      <c r="G14" s="29"/>
      <c r="H14" s="30"/>
    </row>
    <row r="15" spans="1:8" ht="84.6" customHeight="1">
      <c r="A15" s="24">
        <v>11</v>
      </c>
      <c r="B15" s="24" t="s">
        <v>58</v>
      </c>
      <c r="C15" s="32" t="s">
        <v>730</v>
      </c>
      <c r="D15" s="24" t="s">
        <v>60</v>
      </c>
      <c r="E15" s="27">
        <v>6</v>
      </c>
      <c r="F15" s="22"/>
      <c r="G15" s="29"/>
      <c r="H15" s="33"/>
    </row>
    <row r="16" spans="1:8" ht="68.099999999999994" customHeight="1">
      <c r="A16" s="24">
        <v>12</v>
      </c>
      <c r="B16" s="35" t="s">
        <v>731</v>
      </c>
      <c r="C16" s="32" t="s">
        <v>732</v>
      </c>
      <c r="D16" s="24" t="s">
        <v>60</v>
      </c>
      <c r="E16" s="36">
        <v>1</v>
      </c>
      <c r="F16" s="22"/>
      <c r="G16" s="29"/>
      <c r="H16" s="33"/>
    </row>
    <row r="17" spans="1:8" ht="39" customHeight="1">
      <c r="A17" s="24"/>
      <c r="B17" s="191" t="s">
        <v>68</v>
      </c>
      <c r="C17" s="191"/>
      <c r="D17" s="24" t="s">
        <v>795</v>
      </c>
      <c r="E17" s="29"/>
      <c r="F17" s="29"/>
      <c r="G17" s="29"/>
      <c r="H17" s="23"/>
    </row>
    <row r="18" spans="1:8" ht="36" customHeight="1">
      <c r="A18" s="207" t="s">
        <v>733</v>
      </c>
      <c r="B18" s="208"/>
      <c r="C18" s="209"/>
      <c r="D18" s="21"/>
      <c r="E18" s="22"/>
      <c r="F18" s="22"/>
      <c r="G18" s="22"/>
      <c r="H18" s="23"/>
    </row>
    <row r="19" spans="1:8" ht="101.1" customHeight="1">
      <c r="A19" s="24">
        <v>1</v>
      </c>
      <c r="B19" s="24" t="s">
        <v>734</v>
      </c>
      <c r="C19" s="26" t="s">
        <v>735</v>
      </c>
      <c r="D19" s="24" t="s">
        <v>28</v>
      </c>
      <c r="E19" s="34">
        <v>61</v>
      </c>
      <c r="F19" s="28"/>
      <c r="G19" s="29"/>
      <c r="H19" s="30"/>
    </row>
    <row r="20" spans="1:8" ht="84.6" customHeight="1">
      <c r="A20" s="24">
        <v>2</v>
      </c>
      <c r="B20" s="25" t="s">
        <v>73</v>
      </c>
      <c r="C20" s="26" t="s">
        <v>736</v>
      </c>
      <c r="D20" s="24" t="s">
        <v>28</v>
      </c>
      <c r="E20" s="27">
        <v>1</v>
      </c>
      <c r="F20" s="22"/>
      <c r="G20" s="29"/>
      <c r="H20" s="33"/>
    </row>
    <row r="21" spans="1:8" ht="84.6" customHeight="1">
      <c r="A21" s="24">
        <v>3</v>
      </c>
      <c r="B21" s="24" t="s">
        <v>76</v>
      </c>
      <c r="C21" s="32" t="s">
        <v>737</v>
      </c>
      <c r="D21" s="24" t="s">
        <v>47</v>
      </c>
      <c r="E21" s="27">
        <v>2</v>
      </c>
      <c r="F21" s="22"/>
      <c r="G21" s="29"/>
      <c r="H21" s="33"/>
    </row>
    <row r="22" spans="1:8" ht="84.6" customHeight="1">
      <c r="A22" s="24">
        <v>4</v>
      </c>
      <c r="B22" s="25" t="s">
        <v>497</v>
      </c>
      <c r="C22" s="26" t="s">
        <v>738</v>
      </c>
      <c r="D22" s="24" t="s">
        <v>28</v>
      </c>
      <c r="E22" s="27">
        <v>1</v>
      </c>
      <c r="F22" s="28"/>
      <c r="G22" s="29"/>
      <c r="H22" s="30"/>
    </row>
    <row r="23" spans="1:8" ht="84.6" customHeight="1">
      <c r="A23" s="24">
        <v>5</v>
      </c>
      <c r="B23" s="25" t="s">
        <v>78</v>
      </c>
      <c r="C23" s="32" t="s">
        <v>739</v>
      </c>
      <c r="D23" s="24" t="s">
        <v>47</v>
      </c>
      <c r="E23" s="27">
        <v>2</v>
      </c>
      <c r="F23" s="22"/>
      <c r="G23" s="29"/>
      <c r="H23" s="33"/>
    </row>
    <row r="24" spans="1:8" ht="68.099999999999994" customHeight="1">
      <c r="A24" s="24">
        <v>6</v>
      </c>
      <c r="B24" s="25" t="s">
        <v>80</v>
      </c>
      <c r="C24" s="32" t="s">
        <v>740</v>
      </c>
      <c r="D24" s="24" t="s">
        <v>52</v>
      </c>
      <c r="E24" s="27">
        <v>1</v>
      </c>
      <c r="F24" s="22"/>
      <c r="G24" s="29"/>
      <c r="H24" s="33"/>
    </row>
    <row r="25" spans="1:8" ht="84.6" customHeight="1">
      <c r="A25" s="24">
        <v>7</v>
      </c>
      <c r="B25" s="37" t="s">
        <v>290</v>
      </c>
      <c r="C25" s="26" t="s">
        <v>741</v>
      </c>
      <c r="D25" s="24" t="s">
        <v>47</v>
      </c>
      <c r="E25" s="29">
        <v>1</v>
      </c>
      <c r="F25" s="22"/>
      <c r="G25" s="29"/>
      <c r="H25" s="33"/>
    </row>
    <row r="26" spans="1:8" ht="101.1" customHeight="1">
      <c r="A26" s="24">
        <v>8</v>
      </c>
      <c r="B26" s="25" t="s">
        <v>742</v>
      </c>
      <c r="C26" s="26" t="s">
        <v>743</v>
      </c>
      <c r="D26" s="24" t="s">
        <v>28</v>
      </c>
      <c r="E26" s="22">
        <v>1</v>
      </c>
      <c r="F26" s="22"/>
      <c r="G26" s="29"/>
      <c r="H26" s="38"/>
    </row>
    <row r="27" spans="1:8" ht="84.6" customHeight="1">
      <c r="A27" s="24">
        <v>9</v>
      </c>
      <c r="B27" s="25" t="s">
        <v>301</v>
      </c>
      <c r="C27" s="32" t="s">
        <v>744</v>
      </c>
      <c r="D27" s="24" t="s">
        <v>52</v>
      </c>
      <c r="E27" s="27">
        <v>4</v>
      </c>
      <c r="F27" s="34"/>
      <c r="G27" s="29"/>
      <c r="H27" s="39"/>
    </row>
    <row r="28" spans="1:8" ht="84.6" customHeight="1">
      <c r="A28" s="24">
        <v>10</v>
      </c>
      <c r="B28" s="24" t="s">
        <v>303</v>
      </c>
      <c r="C28" s="32" t="s">
        <v>744</v>
      </c>
      <c r="D28" s="24" t="s">
        <v>52</v>
      </c>
      <c r="E28" s="27">
        <v>4</v>
      </c>
      <c r="F28" s="34"/>
      <c r="G28" s="29"/>
      <c r="H28" s="39"/>
    </row>
    <row r="29" spans="1:8" ht="101.1" customHeight="1">
      <c r="A29" s="24">
        <v>11</v>
      </c>
      <c r="B29" s="24" t="s">
        <v>134</v>
      </c>
      <c r="C29" s="26" t="s">
        <v>745</v>
      </c>
      <c r="D29" s="24" t="s">
        <v>47</v>
      </c>
      <c r="E29" s="29">
        <v>3</v>
      </c>
      <c r="F29" s="28"/>
      <c r="G29" s="29"/>
      <c r="H29" s="30"/>
    </row>
    <row r="30" spans="1:8" ht="101.1" customHeight="1">
      <c r="A30" s="24">
        <v>12</v>
      </c>
      <c r="B30" s="24" t="s">
        <v>136</v>
      </c>
      <c r="C30" s="26" t="s">
        <v>746</v>
      </c>
      <c r="D30" s="24" t="s">
        <v>47</v>
      </c>
      <c r="E30" s="29">
        <v>1</v>
      </c>
      <c r="F30" s="28"/>
      <c r="G30" s="29"/>
      <c r="H30" s="30"/>
    </row>
    <row r="31" spans="1:8" ht="101.1" customHeight="1">
      <c r="A31" s="24">
        <v>13</v>
      </c>
      <c r="B31" s="24" t="s">
        <v>138</v>
      </c>
      <c r="C31" s="32" t="s">
        <v>747</v>
      </c>
      <c r="D31" s="24" t="s">
        <v>47</v>
      </c>
      <c r="E31" s="28">
        <v>4</v>
      </c>
      <c r="F31" s="28"/>
      <c r="G31" s="29"/>
      <c r="H31" s="30"/>
    </row>
    <row r="32" spans="1:8" ht="117.6" customHeight="1">
      <c r="A32" s="24">
        <v>14</v>
      </c>
      <c r="B32" s="24" t="s">
        <v>140</v>
      </c>
      <c r="C32" s="26" t="s">
        <v>748</v>
      </c>
      <c r="D32" s="24" t="s">
        <v>28</v>
      </c>
      <c r="E32" s="28">
        <v>1</v>
      </c>
      <c r="F32" s="28"/>
      <c r="G32" s="29"/>
      <c r="H32" s="30"/>
    </row>
    <row r="33" spans="1:8" ht="117.6" customHeight="1">
      <c r="A33" s="24">
        <v>15</v>
      </c>
      <c r="B33" s="24" t="s">
        <v>617</v>
      </c>
      <c r="C33" s="26" t="s">
        <v>749</v>
      </c>
      <c r="D33" s="24" t="s">
        <v>47</v>
      </c>
      <c r="E33" s="28">
        <v>1</v>
      </c>
      <c r="F33" s="28"/>
      <c r="G33" s="29"/>
      <c r="H33" s="30"/>
    </row>
    <row r="34" spans="1:8" ht="50.25" customHeight="1">
      <c r="A34" s="24">
        <v>16</v>
      </c>
      <c r="B34" s="40" t="s">
        <v>619</v>
      </c>
      <c r="C34" s="41" t="s">
        <v>800</v>
      </c>
      <c r="D34" s="40" t="s">
        <v>801</v>
      </c>
      <c r="E34" s="42">
        <v>2000</v>
      </c>
      <c r="F34" s="28"/>
      <c r="G34" s="29"/>
      <c r="H34" s="30"/>
    </row>
    <row r="35" spans="1:8" ht="35.25" customHeight="1">
      <c r="A35" s="24"/>
      <c r="B35" s="191" t="s">
        <v>68</v>
      </c>
      <c r="C35" s="191"/>
      <c r="D35" s="24" t="s">
        <v>795</v>
      </c>
      <c r="E35" s="29"/>
      <c r="F35" s="29"/>
      <c r="G35" s="29"/>
      <c r="H35" s="23"/>
    </row>
    <row r="36" spans="1:8" ht="34.5" customHeight="1">
      <c r="A36" s="24"/>
      <c r="B36" s="191" t="s">
        <v>153</v>
      </c>
      <c r="C36" s="191"/>
      <c r="D36" s="24" t="s">
        <v>795</v>
      </c>
      <c r="E36" s="29"/>
      <c r="F36" s="29"/>
      <c r="G36" s="29"/>
      <c r="H36" s="23"/>
    </row>
    <row r="37" spans="1:8" ht="32.25" customHeight="1">
      <c r="A37" s="211" t="s">
        <v>620</v>
      </c>
      <c r="B37" s="212"/>
      <c r="C37" s="221"/>
      <c r="D37" s="43"/>
      <c r="E37" s="22"/>
      <c r="F37" s="22"/>
      <c r="G37" s="22"/>
      <c r="H37" s="23"/>
    </row>
    <row r="38" spans="1:8" ht="39" customHeight="1">
      <c r="A38" s="207" t="s">
        <v>155</v>
      </c>
      <c r="B38" s="208"/>
      <c r="C38" s="209"/>
      <c r="D38" s="21"/>
      <c r="E38" s="22"/>
      <c r="F38" s="22"/>
      <c r="G38" s="22"/>
      <c r="H38" s="23"/>
    </row>
    <row r="39" spans="1:8" ht="47.25" customHeight="1">
      <c r="A39" s="24">
        <v>1</v>
      </c>
      <c r="B39" s="24" t="s">
        <v>156</v>
      </c>
      <c r="C39" s="26" t="s">
        <v>157</v>
      </c>
      <c r="D39" s="24" t="s">
        <v>158</v>
      </c>
      <c r="E39" s="22">
        <v>383.25</v>
      </c>
      <c r="F39" s="22"/>
      <c r="G39" s="29"/>
      <c r="H39" s="33"/>
    </row>
    <row r="40" spans="1:8" ht="31.5" customHeight="1">
      <c r="A40" s="44"/>
      <c r="B40" s="191" t="s">
        <v>68</v>
      </c>
      <c r="C40" s="191"/>
      <c r="D40" s="24" t="s">
        <v>795</v>
      </c>
      <c r="E40" s="29"/>
      <c r="F40" s="29"/>
      <c r="G40" s="29"/>
      <c r="H40" s="23"/>
    </row>
    <row r="41" spans="1:8" ht="30" customHeight="1">
      <c r="A41" s="207" t="s">
        <v>159</v>
      </c>
      <c r="B41" s="208"/>
      <c r="C41" s="209"/>
      <c r="D41" s="21"/>
      <c r="E41" s="22"/>
      <c r="F41" s="22"/>
      <c r="G41" s="22"/>
      <c r="H41" s="23"/>
    </row>
    <row r="42" spans="1:8" ht="35.1" customHeight="1">
      <c r="A42" s="24">
        <v>1</v>
      </c>
      <c r="B42" s="24" t="s">
        <v>160</v>
      </c>
      <c r="C42" s="26" t="s">
        <v>161</v>
      </c>
      <c r="D42" s="24" t="s">
        <v>158</v>
      </c>
      <c r="E42" s="22">
        <v>12.6</v>
      </c>
      <c r="F42" s="22"/>
      <c r="G42" s="29"/>
      <c r="H42" s="33"/>
    </row>
    <row r="43" spans="1:8" ht="30.75" customHeight="1">
      <c r="A43" s="44"/>
      <c r="B43" s="191" t="s">
        <v>68</v>
      </c>
      <c r="C43" s="191"/>
      <c r="D43" s="24" t="s">
        <v>795</v>
      </c>
      <c r="E43" s="29"/>
      <c r="F43" s="29"/>
      <c r="G43" s="29"/>
      <c r="H43" s="23"/>
    </row>
    <row r="44" spans="1:8" ht="31.5" customHeight="1">
      <c r="A44" s="44"/>
      <c r="B44" s="191" t="s">
        <v>153</v>
      </c>
      <c r="C44" s="191"/>
      <c r="D44" s="24" t="s">
        <v>795</v>
      </c>
      <c r="E44" s="29"/>
      <c r="F44" s="29"/>
      <c r="G44" s="29"/>
      <c r="H44" s="23"/>
    </row>
    <row r="45" spans="1:8" ht="33.75" customHeight="1">
      <c r="A45" s="207" t="s">
        <v>621</v>
      </c>
      <c r="B45" s="208"/>
      <c r="C45" s="209"/>
      <c r="D45" s="21"/>
      <c r="E45" s="22"/>
      <c r="F45" s="22"/>
      <c r="G45" s="22"/>
      <c r="H45" s="23"/>
    </row>
    <row r="46" spans="1:8" ht="51.6" customHeight="1">
      <c r="A46" s="24">
        <v>1</v>
      </c>
      <c r="B46" s="24" t="s">
        <v>750</v>
      </c>
      <c r="C46" s="26" t="s">
        <v>164</v>
      </c>
      <c r="D46" s="24" t="s">
        <v>165</v>
      </c>
      <c r="E46" s="22">
        <v>1</v>
      </c>
      <c r="F46" s="22"/>
      <c r="G46" s="29"/>
      <c r="H46" s="30"/>
    </row>
    <row r="47" spans="1:8" ht="29.25" customHeight="1">
      <c r="A47" s="44"/>
      <c r="B47" s="191" t="s">
        <v>68</v>
      </c>
      <c r="C47" s="191"/>
      <c r="D47" s="24" t="s">
        <v>795</v>
      </c>
      <c r="E47" s="29"/>
      <c r="F47" s="29"/>
      <c r="G47" s="29"/>
      <c r="H47" s="23"/>
    </row>
    <row r="48" spans="1:8" ht="33" customHeight="1">
      <c r="A48" s="44"/>
      <c r="B48" s="191" t="s">
        <v>153</v>
      </c>
      <c r="C48" s="191"/>
      <c r="D48" s="24" t="s">
        <v>795</v>
      </c>
      <c r="E48" s="29"/>
      <c r="F48" s="29"/>
      <c r="G48" s="29"/>
      <c r="H48" s="23"/>
    </row>
    <row r="49" spans="1:8" ht="33.75" customHeight="1">
      <c r="A49" s="44"/>
      <c r="B49" s="191" t="s">
        <v>788</v>
      </c>
      <c r="C49" s="191"/>
      <c r="D49" s="44" t="s">
        <v>795</v>
      </c>
      <c r="E49" s="22"/>
      <c r="F49" s="22"/>
      <c r="G49" s="22"/>
      <c r="H49" s="23"/>
    </row>
    <row r="50" spans="1:8" ht="36.75" customHeight="1">
      <c r="A50" s="182"/>
      <c r="B50" s="188" t="s">
        <v>789</v>
      </c>
      <c r="C50" s="189"/>
      <c r="D50" s="182" t="s">
        <v>795</v>
      </c>
      <c r="E50" s="183"/>
      <c r="F50" s="183"/>
      <c r="G50" s="183"/>
      <c r="H50" s="184"/>
    </row>
  </sheetData>
  <mergeCells count="18">
    <mergeCell ref="A1:H1"/>
    <mergeCell ref="A3:C3"/>
    <mergeCell ref="A4:C4"/>
    <mergeCell ref="B17:C17"/>
    <mergeCell ref="A18:C18"/>
    <mergeCell ref="B35:C35"/>
    <mergeCell ref="B36:C36"/>
    <mergeCell ref="A37:C37"/>
    <mergeCell ref="A38:C38"/>
    <mergeCell ref="B40:C40"/>
    <mergeCell ref="B50:C50"/>
    <mergeCell ref="B48:C48"/>
    <mergeCell ref="B49:C49"/>
    <mergeCell ref="A41:C41"/>
    <mergeCell ref="B43:C43"/>
    <mergeCell ref="B44:C44"/>
    <mergeCell ref="A45:C45"/>
    <mergeCell ref="B47:C47"/>
  </mergeCells>
  <phoneticPr fontId="21" type="noConversion"/>
  <pageMargins left="0.43307086614173229" right="0.43307086614173229" top="0.59055118110236227" bottom="0.55118110236220474" header="0" footer="0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8">
    <pageSetUpPr fitToPage="1"/>
  </sheetPr>
  <dimension ref="A1:H73"/>
  <sheetViews>
    <sheetView zoomScaleSheetLayoutView="70" workbookViewId="0">
      <pane ySplit="2" topLeftCell="A66" activePane="bottomLeft" state="frozen"/>
      <selection pane="bottomLeft" activeCell="A73" sqref="A73:H73"/>
    </sheetView>
  </sheetViews>
  <sheetFormatPr defaultColWidth="8.875" defaultRowHeight="18.75"/>
  <cols>
    <col min="1" max="1" width="6.625" style="64" customWidth="1"/>
    <col min="2" max="2" width="16.875" style="86" customWidth="1"/>
    <col min="3" max="3" width="29.25" style="64" customWidth="1"/>
    <col min="4" max="4" width="8" style="64" customWidth="1"/>
    <col min="5" max="5" width="10.375" style="87" customWidth="1"/>
    <col min="6" max="7" width="7.875" style="87" customWidth="1"/>
    <col min="8" max="8" width="8.875" style="88" customWidth="1"/>
    <col min="9" max="16384" width="8.875" style="64"/>
  </cols>
  <sheetData>
    <row r="1" spans="1:8" ht="46.5" customHeight="1">
      <c r="A1" s="233" t="s">
        <v>773</v>
      </c>
      <c r="B1" s="233"/>
      <c r="C1" s="233"/>
      <c r="D1" s="233"/>
      <c r="E1" s="233"/>
      <c r="F1" s="233"/>
      <c r="G1" s="233"/>
      <c r="H1" s="233"/>
    </row>
    <row r="2" spans="1:8" ht="51.6" customHeight="1">
      <c r="A2" s="89" t="s">
        <v>17</v>
      </c>
      <c r="B2" s="89" t="s">
        <v>21</v>
      </c>
      <c r="C2" s="89" t="s">
        <v>791</v>
      </c>
      <c r="D2" s="89" t="s">
        <v>792</v>
      </c>
      <c r="E2" s="18" t="s">
        <v>793</v>
      </c>
      <c r="F2" s="19" t="s">
        <v>22</v>
      </c>
      <c r="G2" s="19" t="s">
        <v>167</v>
      </c>
      <c r="H2" s="20" t="s">
        <v>19</v>
      </c>
    </row>
    <row r="3" spans="1:8" ht="45.75" customHeight="1">
      <c r="A3" s="234" t="s">
        <v>24</v>
      </c>
      <c r="B3" s="234"/>
      <c r="C3" s="234"/>
      <c r="D3" s="91"/>
      <c r="E3" s="92"/>
      <c r="F3" s="92"/>
      <c r="G3" s="92"/>
      <c r="H3" s="92"/>
    </row>
    <row r="4" spans="1:8" ht="38.25" customHeight="1">
      <c r="A4" s="229" t="s">
        <v>450</v>
      </c>
      <c r="B4" s="230"/>
      <c r="C4" s="231"/>
      <c r="D4" s="93"/>
      <c r="E4" s="94"/>
      <c r="F4" s="94"/>
      <c r="G4" s="94"/>
      <c r="H4" s="95"/>
    </row>
    <row r="5" spans="1:8" ht="68.099999999999994" customHeight="1">
      <c r="A5" s="96">
        <v>1</v>
      </c>
      <c r="B5" s="31" t="s">
        <v>88</v>
      </c>
      <c r="C5" s="97" t="s">
        <v>451</v>
      </c>
      <c r="D5" s="96" t="s">
        <v>47</v>
      </c>
      <c r="E5" s="98">
        <v>2</v>
      </c>
      <c r="F5" s="94"/>
      <c r="G5" s="99"/>
      <c r="H5" s="100"/>
    </row>
    <row r="6" spans="1:8" ht="68.099999999999994" customHeight="1">
      <c r="A6" s="96">
        <v>2</v>
      </c>
      <c r="B6" s="31" t="s">
        <v>88</v>
      </c>
      <c r="C6" s="97" t="s">
        <v>452</v>
      </c>
      <c r="D6" s="96" t="s">
        <v>47</v>
      </c>
      <c r="E6" s="98">
        <v>2</v>
      </c>
      <c r="F6" s="44"/>
      <c r="G6" s="99"/>
      <c r="H6" s="23"/>
    </row>
    <row r="7" spans="1:8" ht="68.099999999999994" customHeight="1">
      <c r="A7" s="96">
        <v>3</v>
      </c>
      <c r="B7" s="31" t="s">
        <v>132</v>
      </c>
      <c r="C7" s="97" t="s">
        <v>453</v>
      </c>
      <c r="D7" s="96" t="s">
        <v>47</v>
      </c>
      <c r="E7" s="98">
        <v>1</v>
      </c>
      <c r="F7" s="44"/>
      <c r="G7" s="99"/>
      <c r="H7" s="23"/>
    </row>
    <row r="8" spans="1:8" ht="68.099999999999994" customHeight="1">
      <c r="A8" s="96">
        <v>4</v>
      </c>
      <c r="B8" s="31" t="s">
        <v>454</v>
      </c>
      <c r="C8" s="97" t="s">
        <v>455</v>
      </c>
      <c r="D8" s="96" t="s">
        <v>47</v>
      </c>
      <c r="E8" s="98">
        <v>5</v>
      </c>
      <c r="F8" s="44"/>
      <c r="G8" s="99"/>
      <c r="H8" s="23"/>
    </row>
    <row r="9" spans="1:8" ht="68.099999999999994" customHeight="1">
      <c r="A9" s="96">
        <v>5</v>
      </c>
      <c r="B9" s="31" t="s">
        <v>454</v>
      </c>
      <c r="C9" s="97" t="s">
        <v>456</v>
      </c>
      <c r="D9" s="96" t="s">
        <v>47</v>
      </c>
      <c r="E9" s="98">
        <v>1</v>
      </c>
      <c r="F9" s="44"/>
      <c r="G9" s="99"/>
      <c r="H9" s="23"/>
    </row>
    <row r="10" spans="1:8" ht="68.099999999999994" customHeight="1">
      <c r="A10" s="96">
        <v>6</v>
      </c>
      <c r="B10" s="31" t="s">
        <v>457</v>
      </c>
      <c r="C10" s="97" t="s">
        <v>458</v>
      </c>
      <c r="D10" s="96" t="s">
        <v>47</v>
      </c>
      <c r="E10" s="98">
        <v>2</v>
      </c>
      <c r="F10" s="44"/>
      <c r="G10" s="99"/>
      <c r="H10" s="23"/>
    </row>
    <row r="11" spans="1:8" ht="51.6" customHeight="1">
      <c r="A11" s="96">
        <v>7</v>
      </c>
      <c r="B11" s="101" t="s">
        <v>459</v>
      </c>
      <c r="C11" s="90" t="s">
        <v>460</v>
      </c>
      <c r="D11" s="96" t="s">
        <v>47</v>
      </c>
      <c r="E11" s="98">
        <v>2</v>
      </c>
      <c r="F11" s="44"/>
      <c r="G11" s="99"/>
      <c r="H11" s="23"/>
    </row>
    <row r="12" spans="1:8" ht="51.6" customHeight="1">
      <c r="A12" s="96">
        <v>8</v>
      </c>
      <c r="B12" s="101" t="s">
        <v>459</v>
      </c>
      <c r="C12" s="90" t="s">
        <v>461</v>
      </c>
      <c r="D12" s="96" t="s">
        <v>47</v>
      </c>
      <c r="E12" s="98">
        <v>1</v>
      </c>
      <c r="F12" s="44"/>
      <c r="G12" s="99"/>
      <c r="H12" s="23"/>
    </row>
    <row r="13" spans="1:8" ht="84.6" customHeight="1">
      <c r="A13" s="96">
        <v>9</v>
      </c>
      <c r="B13" s="31" t="s">
        <v>462</v>
      </c>
      <c r="C13" s="97" t="s">
        <v>463</v>
      </c>
      <c r="D13" s="96" t="s">
        <v>47</v>
      </c>
      <c r="E13" s="98">
        <v>5</v>
      </c>
      <c r="F13" s="44"/>
      <c r="G13" s="99"/>
      <c r="H13" s="23"/>
    </row>
    <row r="14" spans="1:8" ht="51.6" customHeight="1">
      <c r="A14" s="96">
        <v>10</v>
      </c>
      <c r="B14" s="31" t="s">
        <v>464</v>
      </c>
      <c r="C14" s="97" t="s">
        <v>465</v>
      </c>
      <c r="D14" s="31" t="s">
        <v>28</v>
      </c>
      <c r="E14" s="98">
        <v>7</v>
      </c>
      <c r="F14" s="94"/>
      <c r="G14" s="99"/>
      <c r="H14" s="100"/>
    </row>
    <row r="15" spans="1:8" ht="51.6" customHeight="1">
      <c r="A15" s="96">
        <v>11</v>
      </c>
      <c r="B15" s="31" t="s">
        <v>113</v>
      </c>
      <c r="C15" s="97" t="s">
        <v>466</v>
      </c>
      <c r="D15" s="31" t="s">
        <v>28</v>
      </c>
      <c r="E15" s="98">
        <v>12</v>
      </c>
      <c r="F15" s="94"/>
      <c r="G15" s="99"/>
      <c r="H15" s="100"/>
    </row>
    <row r="16" spans="1:8" ht="101.1" customHeight="1">
      <c r="A16" s="96">
        <v>12</v>
      </c>
      <c r="B16" s="31" t="s">
        <v>467</v>
      </c>
      <c r="C16" s="90" t="s">
        <v>468</v>
      </c>
      <c r="D16" s="96" t="s">
        <v>28</v>
      </c>
      <c r="E16" s="99">
        <v>6</v>
      </c>
      <c r="F16" s="94"/>
      <c r="G16" s="99"/>
      <c r="H16" s="23"/>
    </row>
    <row r="17" spans="1:8" ht="101.1" customHeight="1">
      <c r="A17" s="96">
        <v>13</v>
      </c>
      <c r="B17" s="31" t="s">
        <v>189</v>
      </c>
      <c r="C17" s="90" t="s">
        <v>468</v>
      </c>
      <c r="D17" s="96" t="s">
        <v>28</v>
      </c>
      <c r="E17" s="99">
        <v>30</v>
      </c>
      <c r="F17" s="94"/>
      <c r="G17" s="99"/>
      <c r="H17" s="23"/>
    </row>
    <row r="18" spans="1:8" ht="101.1" customHeight="1">
      <c r="A18" s="96">
        <v>14</v>
      </c>
      <c r="B18" s="101" t="s">
        <v>469</v>
      </c>
      <c r="C18" s="90" t="s">
        <v>470</v>
      </c>
      <c r="D18" s="96" t="s">
        <v>28</v>
      </c>
      <c r="E18" s="99">
        <v>33</v>
      </c>
      <c r="F18" s="94"/>
      <c r="G18" s="99"/>
      <c r="H18" s="23"/>
    </row>
    <row r="19" spans="1:8" ht="68.099999999999994" customHeight="1">
      <c r="A19" s="96">
        <v>15</v>
      </c>
      <c r="B19" s="96" t="s">
        <v>50</v>
      </c>
      <c r="C19" s="90" t="s">
        <v>471</v>
      </c>
      <c r="D19" s="96" t="s">
        <v>52</v>
      </c>
      <c r="E19" s="99">
        <v>25</v>
      </c>
      <c r="F19" s="94"/>
      <c r="G19" s="99"/>
      <c r="H19" s="23"/>
    </row>
    <row r="20" spans="1:8" ht="68.099999999999994" customHeight="1">
      <c r="A20" s="96">
        <v>16</v>
      </c>
      <c r="B20" s="96" t="s">
        <v>53</v>
      </c>
      <c r="C20" s="97" t="s">
        <v>472</v>
      </c>
      <c r="D20" s="96" t="s">
        <v>55</v>
      </c>
      <c r="E20" s="98">
        <v>17</v>
      </c>
      <c r="F20" s="94"/>
      <c r="G20" s="94"/>
      <c r="H20" s="23"/>
    </row>
    <row r="21" spans="1:8" ht="84.6" customHeight="1">
      <c r="A21" s="96">
        <v>17</v>
      </c>
      <c r="B21" s="31" t="s">
        <v>473</v>
      </c>
      <c r="C21" s="97" t="s">
        <v>474</v>
      </c>
      <c r="D21" s="96" t="s">
        <v>52</v>
      </c>
      <c r="E21" s="99">
        <v>10</v>
      </c>
      <c r="F21" s="98"/>
      <c r="G21" s="94"/>
      <c r="H21" s="23"/>
    </row>
    <row r="22" spans="1:8" ht="84.6" customHeight="1">
      <c r="A22" s="96">
        <v>18</v>
      </c>
      <c r="B22" s="31" t="s">
        <v>475</v>
      </c>
      <c r="C22" s="97" t="s">
        <v>476</v>
      </c>
      <c r="D22" s="96" t="s">
        <v>52</v>
      </c>
      <c r="E22" s="99">
        <v>130</v>
      </c>
      <c r="F22" s="98"/>
      <c r="G22" s="94"/>
      <c r="H22" s="23"/>
    </row>
    <row r="23" spans="1:8" ht="84.6" customHeight="1">
      <c r="A23" s="96">
        <v>19</v>
      </c>
      <c r="B23" s="31" t="s">
        <v>477</v>
      </c>
      <c r="C23" s="97" t="s">
        <v>478</v>
      </c>
      <c r="D23" s="96" t="s">
        <v>52</v>
      </c>
      <c r="E23" s="99">
        <v>140</v>
      </c>
      <c r="F23" s="98"/>
      <c r="G23" s="94"/>
      <c r="H23" s="23"/>
    </row>
    <row r="24" spans="1:8" ht="84.6" customHeight="1">
      <c r="A24" s="96">
        <v>20</v>
      </c>
      <c r="B24" s="31" t="s">
        <v>479</v>
      </c>
      <c r="C24" s="97" t="s">
        <v>480</v>
      </c>
      <c r="D24" s="96" t="s">
        <v>52</v>
      </c>
      <c r="E24" s="99">
        <v>24</v>
      </c>
      <c r="F24" s="98"/>
      <c r="G24" s="94"/>
      <c r="H24" s="23"/>
    </row>
    <row r="25" spans="1:8" ht="84.6" customHeight="1">
      <c r="A25" s="96">
        <v>21</v>
      </c>
      <c r="B25" s="31" t="s">
        <v>481</v>
      </c>
      <c r="C25" s="97" t="s">
        <v>482</v>
      </c>
      <c r="D25" s="96" t="s">
        <v>52</v>
      </c>
      <c r="E25" s="99">
        <v>19</v>
      </c>
      <c r="F25" s="98"/>
      <c r="G25" s="94"/>
      <c r="H25" s="23"/>
    </row>
    <row r="26" spans="1:8" ht="84.6" customHeight="1">
      <c r="A26" s="96">
        <v>22</v>
      </c>
      <c r="B26" s="31" t="s">
        <v>483</v>
      </c>
      <c r="C26" s="97" t="s">
        <v>484</v>
      </c>
      <c r="D26" s="96" t="s">
        <v>52</v>
      </c>
      <c r="E26" s="99">
        <v>4</v>
      </c>
      <c r="F26" s="98"/>
      <c r="G26" s="94"/>
      <c r="H26" s="23"/>
    </row>
    <row r="27" spans="1:8" ht="101.1" customHeight="1">
      <c r="A27" s="96">
        <v>23</v>
      </c>
      <c r="B27" s="31" t="s">
        <v>485</v>
      </c>
      <c r="C27" s="97" t="s">
        <v>486</v>
      </c>
      <c r="D27" s="96" t="s">
        <v>28</v>
      </c>
      <c r="E27" s="99">
        <v>4</v>
      </c>
      <c r="F27" s="98"/>
      <c r="G27" s="94"/>
      <c r="H27" s="23"/>
    </row>
    <row r="28" spans="1:8" ht="101.1" customHeight="1">
      <c r="A28" s="96">
        <v>24</v>
      </c>
      <c r="B28" s="31" t="s">
        <v>487</v>
      </c>
      <c r="C28" s="97" t="s">
        <v>488</v>
      </c>
      <c r="D28" s="96" t="s">
        <v>47</v>
      </c>
      <c r="E28" s="99">
        <v>1</v>
      </c>
      <c r="F28" s="98"/>
      <c r="G28" s="94"/>
      <c r="H28" s="102"/>
    </row>
    <row r="29" spans="1:8" ht="101.1" customHeight="1">
      <c r="A29" s="96">
        <v>25</v>
      </c>
      <c r="B29" s="31" t="s">
        <v>489</v>
      </c>
      <c r="C29" s="97" t="s">
        <v>490</v>
      </c>
      <c r="D29" s="96" t="s">
        <v>47</v>
      </c>
      <c r="E29" s="99">
        <v>1</v>
      </c>
      <c r="F29" s="22"/>
      <c r="G29" s="94"/>
      <c r="H29" s="23"/>
    </row>
    <row r="30" spans="1:8" ht="68.099999999999994" customHeight="1">
      <c r="A30" s="96">
        <v>26</v>
      </c>
      <c r="B30" s="96" t="s">
        <v>491</v>
      </c>
      <c r="C30" s="97" t="s">
        <v>492</v>
      </c>
      <c r="D30" s="96" t="s">
        <v>28</v>
      </c>
      <c r="E30" s="99">
        <v>20</v>
      </c>
      <c r="F30" s="22"/>
      <c r="G30" s="94"/>
      <c r="H30" s="23"/>
    </row>
    <row r="31" spans="1:8" ht="45" customHeight="1">
      <c r="A31" s="96"/>
      <c r="B31" s="225" t="s">
        <v>68</v>
      </c>
      <c r="C31" s="225"/>
      <c r="D31" s="96" t="s">
        <v>795</v>
      </c>
      <c r="E31" s="94"/>
      <c r="F31" s="94"/>
      <c r="G31" s="99"/>
      <c r="H31" s="95"/>
    </row>
    <row r="32" spans="1:8" ht="36.75" customHeight="1">
      <c r="A32" s="229" t="s">
        <v>69</v>
      </c>
      <c r="B32" s="230"/>
      <c r="C32" s="231"/>
      <c r="D32" s="93"/>
      <c r="E32" s="94"/>
      <c r="F32" s="94"/>
      <c r="G32" s="94"/>
      <c r="H32" s="95"/>
    </row>
    <row r="33" spans="1:8" ht="101.1" customHeight="1">
      <c r="A33" s="96">
        <v>1</v>
      </c>
      <c r="B33" s="96" t="s">
        <v>70</v>
      </c>
      <c r="C33" s="90" t="s">
        <v>493</v>
      </c>
      <c r="D33" s="96" t="s">
        <v>28</v>
      </c>
      <c r="E33" s="99">
        <v>6</v>
      </c>
      <c r="F33" s="22"/>
      <c r="G33" s="94"/>
      <c r="H33" s="23"/>
    </row>
    <row r="34" spans="1:8" ht="99.75" customHeight="1">
      <c r="A34" s="96">
        <v>2</v>
      </c>
      <c r="B34" s="31" t="s">
        <v>494</v>
      </c>
      <c r="C34" s="97" t="s">
        <v>495</v>
      </c>
      <c r="D34" s="96" t="s">
        <v>47</v>
      </c>
      <c r="E34" s="98">
        <v>1</v>
      </c>
      <c r="F34" s="44"/>
      <c r="G34" s="94"/>
      <c r="H34" s="23"/>
    </row>
    <row r="35" spans="1:8" ht="103.5" customHeight="1">
      <c r="A35" s="96">
        <v>3</v>
      </c>
      <c r="B35" s="31" t="s">
        <v>73</v>
      </c>
      <c r="C35" s="97" t="s">
        <v>495</v>
      </c>
      <c r="D35" s="96" t="s">
        <v>47</v>
      </c>
      <c r="E35" s="98">
        <v>1</v>
      </c>
      <c r="F35" s="44"/>
      <c r="G35" s="94"/>
      <c r="H35" s="23"/>
    </row>
    <row r="36" spans="1:8" ht="109.5" customHeight="1">
      <c r="A36" s="96">
        <v>4</v>
      </c>
      <c r="B36" s="31" t="s">
        <v>496</v>
      </c>
      <c r="C36" s="97" t="s">
        <v>495</v>
      </c>
      <c r="D36" s="96" t="s">
        <v>47</v>
      </c>
      <c r="E36" s="98">
        <v>1</v>
      </c>
      <c r="F36" s="44"/>
      <c r="G36" s="94"/>
      <c r="H36" s="23"/>
    </row>
    <row r="37" spans="1:8" ht="96.75" customHeight="1">
      <c r="A37" s="96">
        <v>5</v>
      </c>
      <c r="B37" s="31" t="s">
        <v>497</v>
      </c>
      <c r="C37" s="97" t="s">
        <v>498</v>
      </c>
      <c r="D37" s="96" t="s">
        <v>47</v>
      </c>
      <c r="E37" s="98">
        <v>1</v>
      </c>
      <c r="F37" s="44"/>
      <c r="G37" s="94"/>
      <c r="H37" s="23"/>
    </row>
    <row r="38" spans="1:8" ht="96.75" customHeight="1">
      <c r="A38" s="96">
        <v>6</v>
      </c>
      <c r="B38" s="31" t="s">
        <v>76</v>
      </c>
      <c r="C38" s="97" t="s">
        <v>499</v>
      </c>
      <c r="D38" s="96" t="s">
        <v>47</v>
      </c>
      <c r="E38" s="98">
        <v>2</v>
      </c>
      <c r="F38" s="44"/>
      <c r="G38" s="94"/>
      <c r="H38" s="23"/>
    </row>
    <row r="39" spans="1:8" ht="103.5" customHeight="1">
      <c r="A39" s="96">
        <v>7</v>
      </c>
      <c r="B39" s="31" t="s">
        <v>500</v>
      </c>
      <c r="C39" s="97" t="s">
        <v>501</v>
      </c>
      <c r="D39" s="96" t="s">
        <v>47</v>
      </c>
      <c r="E39" s="98">
        <v>2</v>
      </c>
      <c r="F39" s="44"/>
      <c r="G39" s="94"/>
      <c r="H39" s="23"/>
    </row>
    <row r="40" spans="1:8" ht="106.5" customHeight="1">
      <c r="A40" s="96">
        <v>8</v>
      </c>
      <c r="B40" s="31" t="s">
        <v>78</v>
      </c>
      <c r="C40" s="97" t="s">
        <v>502</v>
      </c>
      <c r="D40" s="96" t="s">
        <v>47</v>
      </c>
      <c r="E40" s="98">
        <v>2</v>
      </c>
      <c r="F40" s="44"/>
      <c r="G40" s="94"/>
      <c r="H40" s="23"/>
    </row>
    <row r="41" spans="1:8" ht="68.099999999999994" customHeight="1">
      <c r="A41" s="96">
        <v>9</v>
      </c>
      <c r="B41" s="31" t="s">
        <v>80</v>
      </c>
      <c r="C41" s="97" t="s">
        <v>503</v>
      </c>
      <c r="D41" s="96" t="s">
        <v>52</v>
      </c>
      <c r="E41" s="99">
        <v>1</v>
      </c>
      <c r="F41" s="44"/>
      <c r="G41" s="94"/>
      <c r="H41" s="23"/>
    </row>
    <row r="42" spans="1:8" ht="84.6" customHeight="1">
      <c r="A42" s="96">
        <v>10</v>
      </c>
      <c r="B42" s="101" t="s">
        <v>206</v>
      </c>
      <c r="C42" s="97" t="s">
        <v>498</v>
      </c>
      <c r="D42" s="96" t="s">
        <v>47</v>
      </c>
      <c r="E42" s="99">
        <v>4</v>
      </c>
      <c r="F42" s="44"/>
      <c r="G42" s="94"/>
      <c r="H42" s="23"/>
    </row>
    <row r="43" spans="1:8" ht="84.6" customHeight="1">
      <c r="A43" s="96">
        <v>11</v>
      </c>
      <c r="B43" s="31" t="s">
        <v>290</v>
      </c>
      <c r="C43" s="97" t="s">
        <v>504</v>
      </c>
      <c r="D43" s="96" t="s">
        <v>47</v>
      </c>
      <c r="E43" s="98">
        <v>8</v>
      </c>
      <c r="F43" s="44"/>
      <c r="G43" s="94"/>
      <c r="H43" s="23"/>
    </row>
    <row r="44" spans="1:8" ht="51.6" customHeight="1">
      <c r="A44" s="96">
        <v>12</v>
      </c>
      <c r="B44" s="96" t="s">
        <v>505</v>
      </c>
      <c r="C44" s="97" t="s">
        <v>506</v>
      </c>
      <c r="D44" s="96" t="s">
        <v>95</v>
      </c>
      <c r="E44" s="99">
        <f t="shared" ref="E44:E47" si="0">1.5*1.6*0.9</f>
        <v>2.1600000000000006</v>
      </c>
      <c r="F44" s="44"/>
      <c r="G44" s="94"/>
      <c r="H44" s="23"/>
    </row>
    <row r="45" spans="1:8" ht="51.6" customHeight="1">
      <c r="A45" s="96">
        <v>13</v>
      </c>
      <c r="B45" s="96" t="s">
        <v>507</v>
      </c>
      <c r="C45" s="97" t="s">
        <v>506</v>
      </c>
      <c r="D45" s="96" t="s">
        <v>95</v>
      </c>
      <c r="E45" s="99">
        <f t="shared" si="0"/>
        <v>2.1600000000000006</v>
      </c>
      <c r="F45" s="44"/>
      <c r="G45" s="94"/>
      <c r="H45" s="23"/>
    </row>
    <row r="46" spans="1:8" ht="51.6" customHeight="1">
      <c r="A46" s="96">
        <v>14</v>
      </c>
      <c r="B46" s="96" t="s">
        <v>508</v>
      </c>
      <c r="C46" s="97" t="s">
        <v>506</v>
      </c>
      <c r="D46" s="96" t="s">
        <v>95</v>
      </c>
      <c r="E46" s="99">
        <f t="shared" si="0"/>
        <v>2.1600000000000006</v>
      </c>
      <c r="F46" s="44"/>
      <c r="G46" s="94"/>
      <c r="H46" s="23"/>
    </row>
    <row r="47" spans="1:8" ht="51.6" customHeight="1">
      <c r="A47" s="96">
        <v>15</v>
      </c>
      <c r="B47" s="96" t="s">
        <v>509</v>
      </c>
      <c r="C47" s="97" t="s">
        <v>506</v>
      </c>
      <c r="D47" s="96" t="s">
        <v>95</v>
      </c>
      <c r="E47" s="99">
        <f t="shared" si="0"/>
        <v>2.1600000000000006</v>
      </c>
      <c r="F47" s="44"/>
      <c r="G47" s="94"/>
      <c r="H47" s="23"/>
    </row>
    <row r="48" spans="1:8" ht="46.5" customHeight="1">
      <c r="A48" s="96"/>
      <c r="B48" s="225" t="s">
        <v>68</v>
      </c>
      <c r="C48" s="225"/>
      <c r="D48" s="96" t="s">
        <v>795</v>
      </c>
      <c r="E48" s="94"/>
      <c r="F48" s="94"/>
      <c r="G48" s="99"/>
      <c r="H48" s="95"/>
    </row>
    <row r="49" spans="1:8" ht="35.25" customHeight="1">
      <c r="A49" s="229" t="s">
        <v>109</v>
      </c>
      <c r="B49" s="230"/>
      <c r="C49" s="231"/>
      <c r="D49" s="93"/>
      <c r="E49" s="94"/>
      <c r="F49" s="94"/>
      <c r="G49" s="94"/>
      <c r="H49" s="95"/>
    </row>
    <row r="50" spans="1:8" ht="39" customHeight="1">
      <c r="A50" s="232" t="s">
        <v>753</v>
      </c>
      <c r="B50" s="230"/>
      <c r="C50" s="231"/>
      <c r="D50" s="93"/>
      <c r="E50" s="94"/>
      <c r="F50" s="94"/>
      <c r="G50" s="94"/>
      <c r="H50" s="95"/>
    </row>
    <row r="51" spans="1:8" ht="51.6" customHeight="1">
      <c r="A51" s="96">
        <v>1</v>
      </c>
      <c r="B51" s="31" t="s">
        <v>118</v>
      </c>
      <c r="C51" s="97" t="s">
        <v>510</v>
      </c>
      <c r="D51" s="31" t="s">
        <v>47</v>
      </c>
      <c r="E51" s="99">
        <v>1</v>
      </c>
      <c r="F51" s="44"/>
      <c r="G51" s="94"/>
      <c r="H51" s="23"/>
    </row>
    <row r="52" spans="1:8" ht="51.6" customHeight="1">
      <c r="A52" s="96">
        <v>2</v>
      </c>
      <c r="B52" s="31" t="s">
        <v>118</v>
      </c>
      <c r="C52" s="97" t="s">
        <v>511</v>
      </c>
      <c r="D52" s="31" t="s">
        <v>47</v>
      </c>
      <c r="E52" s="99">
        <v>1</v>
      </c>
      <c r="F52" s="44"/>
      <c r="G52" s="94"/>
      <c r="H52" s="23"/>
    </row>
    <row r="53" spans="1:8" ht="68.099999999999994" customHeight="1">
      <c r="A53" s="96">
        <v>3</v>
      </c>
      <c r="B53" s="31" t="s">
        <v>126</v>
      </c>
      <c r="C53" s="97" t="s">
        <v>512</v>
      </c>
      <c r="D53" s="96" t="s">
        <v>52</v>
      </c>
      <c r="E53" s="98">
        <v>8</v>
      </c>
      <c r="F53" s="44"/>
      <c r="G53" s="94"/>
      <c r="H53" s="23"/>
    </row>
    <row r="54" spans="1:8" ht="40.5" customHeight="1">
      <c r="A54" s="96"/>
      <c r="B54" s="225" t="s">
        <v>68</v>
      </c>
      <c r="C54" s="225"/>
      <c r="D54" s="96" t="s">
        <v>795</v>
      </c>
      <c r="E54" s="94"/>
      <c r="F54" s="94"/>
      <c r="G54" s="99"/>
      <c r="H54" s="95"/>
    </row>
    <row r="55" spans="1:8" ht="35.25" customHeight="1">
      <c r="A55" s="232" t="s">
        <v>764</v>
      </c>
      <c r="B55" s="230"/>
      <c r="C55" s="231"/>
      <c r="D55" s="93"/>
      <c r="E55" s="94"/>
      <c r="F55" s="94"/>
      <c r="G55" s="94"/>
      <c r="H55" s="95"/>
    </row>
    <row r="56" spans="1:8" ht="84.6" customHeight="1">
      <c r="A56" s="96">
        <v>1</v>
      </c>
      <c r="B56" s="96" t="s">
        <v>494</v>
      </c>
      <c r="C56" s="97" t="s">
        <v>513</v>
      </c>
      <c r="D56" s="96" t="s">
        <v>28</v>
      </c>
      <c r="E56" s="99">
        <v>1</v>
      </c>
      <c r="F56" s="44"/>
      <c r="G56" s="94"/>
      <c r="H56" s="23"/>
    </row>
    <row r="57" spans="1:8" ht="84.6" customHeight="1">
      <c r="A57" s="96">
        <v>2</v>
      </c>
      <c r="B57" s="91" t="s">
        <v>72</v>
      </c>
      <c r="C57" s="97" t="s">
        <v>463</v>
      </c>
      <c r="D57" s="96" t="s">
        <v>28</v>
      </c>
      <c r="E57" s="99">
        <v>1</v>
      </c>
      <c r="F57" s="44"/>
      <c r="G57" s="94"/>
      <c r="H57" s="23"/>
    </row>
    <row r="58" spans="1:8" ht="101.1" customHeight="1">
      <c r="A58" s="96">
        <v>3</v>
      </c>
      <c r="B58" s="96" t="s">
        <v>129</v>
      </c>
      <c r="C58" s="90" t="s">
        <v>514</v>
      </c>
      <c r="D58" s="96" t="s">
        <v>28</v>
      </c>
      <c r="E58" s="99">
        <v>6</v>
      </c>
      <c r="F58" s="44"/>
      <c r="G58" s="94"/>
      <c r="H58" s="23"/>
    </row>
    <row r="59" spans="1:8" ht="101.1" customHeight="1">
      <c r="A59" s="96">
        <v>4</v>
      </c>
      <c r="B59" s="96" t="s">
        <v>129</v>
      </c>
      <c r="C59" s="90" t="s">
        <v>493</v>
      </c>
      <c r="D59" s="96" t="s">
        <v>28</v>
      </c>
      <c r="E59" s="99">
        <v>9</v>
      </c>
      <c r="F59" s="44"/>
      <c r="G59" s="94"/>
      <c r="H59" s="23"/>
    </row>
    <row r="60" spans="1:8" ht="68.099999999999994" customHeight="1">
      <c r="A60" s="96">
        <v>5</v>
      </c>
      <c r="B60" s="31" t="s">
        <v>132</v>
      </c>
      <c r="C60" s="97" t="s">
        <v>515</v>
      </c>
      <c r="D60" s="96" t="s">
        <v>47</v>
      </c>
      <c r="E60" s="98">
        <v>2</v>
      </c>
      <c r="F60" s="44"/>
      <c r="G60" s="94"/>
      <c r="H60" s="23"/>
    </row>
    <row r="61" spans="1:8" ht="101.1" customHeight="1">
      <c r="A61" s="96">
        <v>6</v>
      </c>
      <c r="B61" s="96" t="s">
        <v>134</v>
      </c>
      <c r="C61" s="90" t="s">
        <v>516</v>
      </c>
      <c r="D61" s="96" t="s">
        <v>47</v>
      </c>
      <c r="E61" s="99">
        <v>7</v>
      </c>
      <c r="F61" s="44"/>
      <c r="G61" s="94"/>
      <c r="H61" s="23"/>
    </row>
    <row r="62" spans="1:8" ht="101.1" customHeight="1">
      <c r="A62" s="96">
        <v>7</v>
      </c>
      <c r="B62" s="96" t="s">
        <v>136</v>
      </c>
      <c r="C62" s="97" t="s">
        <v>517</v>
      </c>
      <c r="D62" s="96" t="s">
        <v>47</v>
      </c>
      <c r="E62" s="99">
        <v>1</v>
      </c>
      <c r="F62" s="44"/>
      <c r="G62" s="94"/>
      <c r="H62" s="23"/>
    </row>
    <row r="63" spans="1:8" ht="101.1" customHeight="1">
      <c r="A63" s="96">
        <v>8</v>
      </c>
      <c r="B63" s="96" t="s">
        <v>138</v>
      </c>
      <c r="C63" s="90" t="s">
        <v>518</v>
      </c>
      <c r="D63" s="96" t="s">
        <v>47</v>
      </c>
      <c r="E63" s="98">
        <v>5</v>
      </c>
      <c r="F63" s="44"/>
      <c r="G63" s="94"/>
      <c r="H63" s="23"/>
    </row>
    <row r="64" spans="1:8" ht="117.6" customHeight="1">
      <c r="A64" s="96">
        <v>9</v>
      </c>
      <c r="B64" s="96" t="s">
        <v>140</v>
      </c>
      <c r="C64" s="90" t="s">
        <v>519</v>
      </c>
      <c r="D64" s="96" t="s">
        <v>28</v>
      </c>
      <c r="E64" s="98">
        <v>1</v>
      </c>
      <c r="F64" s="44"/>
      <c r="G64" s="94"/>
      <c r="H64" s="23"/>
    </row>
    <row r="65" spans="1:8" ht="38.25" customHeight="1">
      <c r="A65" s="96"/>
      <c r="B65" s="225" t="s">
        <v>68</v>
      </c>
      <c r="C65" s="225"/>
      <c r="D65" s="96" t="s">
        <v>795</v>
      </c>
      <c r="E65" s="94"/>
      <c r="F65" s="94"/>
      <c r="G65" s="99"/>
      <c r="H65" s="95"/>
    </row>
    <row r="66" spans="1:8" ht="42" customHeight="1">
      <c r="A66" s="96"/>
      <c r="B66" s="225" t="s">
        <v>153</v>
      </c>
      <c r="C66" s="225"/>
      <c r="D66" s="96" t="s">
        <v>795</v>
      </c>
      <c r="E66" s="94"/>
      <c r="F66" s="94"/>
      <c r="G66" s="99"/>
      <c r="H66" s="95"/>
    </row>
    <row r="67" spans="1:8" ht="54.75" customHeight="1">
      <c r="A67" s="226" t="s">
        <v>520</v>
      </c>
      <c r="B67" s="227"/>
      <c r="C67" s="228"/>
      <c r="D67" s="103"/>
      <c r="E67" s="94"/>
      <c r="F67" s="94"/>
      <c r="G67" s="94"/>
      <c r="H67" s="95"/>
    </row>
    <row r="68" spans="1:8" ht="101.25" customHeight="1">
      <c r="A68" s="96">
        <v>1</v>
      </c>
      <c r="B68" s="96" t="s">
        <v>408</v>
      </c>
      <c r="C68" s="97" t="s">
        <v>164</v>
      </c>
      <c r="D68" s="96" t="s">
        <v>165</v>
      </c>
      <c r="E68" s="98">
        <v>1</v>
      </c>
      <c r="F68" s="44"/>
      <c r="G68" s="94"/>
      <c r="H68" s="23"/>
    </row>
    <row r="69" spans="1:8" ht="117.75" customHeight="1">
      <c r="A69" s="24">
        <v>2</v>
      </c>
      <c r="B69" s="24" t="s">
        <v>521</v>
      </c>
      <c r="C69" s="26" t="s">
        <v>522</v>
      </c>
      <c r="D69" s="24" t="s">
        <v>165</v>
      </c>
      <c r="E69" s="28">
        <v>1</v>
      </c>
      <c r="F69" s="44"/>
      <c r="G69" s="94"/>
      <c r="H69" s="23"/>
    </row>
    <row r="70" spans="1:8" ht="34.5" customHeight="1">
      <c r="A70" s="104"/>
      <c r="B70" s="225" t="s">
        <v>68</v>
      </c>
      <c r="C70" s="225"/>
      <c r="D70" s="96" t="s">
        <v>795</v>
      </c>
      <c r="E70" s="22"/>
      <c r="F70" s="22"/>
      <c r="G70" s="99"/>
      <c r="H70" s="95"/>
    </row>
    <row r="71" spans="1:8" ht="27" customHeight="1">
      <c r="A71" s="104"/>
      <c r="B71" s="225" t="s">
        <v>153</v>
      </c>
      <c r="C71" s="225"/>
      <c r="D71" s="96" t="s">
        <v>795</v>
      </c>
      <c r="E71" s="22"/>
      <c r="F71" s="22"/>
      <c r="G71" s="22"/>
      <c r="H71" s="95"/>
    </row>
    <row r="72" spans="1:8" ht="30" customHeight="1">
      <c r="A72" s="104"/>
      <c r="B72" s="225" t="s">
        <v>788</v>
      </c>
      <c r="C72" s="225"/>
      <c r="D72" s="104" t="s">
        <v>795</v>
      </c>
      <c r="E72" s="22"/>
      <c r="F72" s="22"/>
      <c r="G72" s="22"/>
      <c r="H72" s="95"/>
    </row>
    <row r="73" spans="1:8" ht="38.25" customHeight="1">
      <c r="A73" s="182"/>
      <c r="B73" s="188" t="s">
        <v>789</v>
      </c>
      <c r="C73" s="189"/>
      <c r="D73" s="182" t="s">
        <v>795</v>
      </c>
      <c r="E73" s="183"/>
      <c r="F73" s="183"/>
      <c r="G73" s="183"/>
      <c r="H73" s="184"/>
    </row>
  </sheetData>
  <sheetProtection formatCells="0" formatColumns="0" formatRows="0" insertColumns="0" insertRows="0" insertHyperlinks="0" deleteColumns="0" deleteRows="0" sort="0" autoFilter="0" pivotTables="0"/>
  <mergeCells count="17">
    <mergeCell ref="A1:H1"/>
    <mergeCell ref="A3:C3"/>
    <mergeCell ref="A4:C4"/>
    <mergeCell ref="B31:C31"/>
    <mergeCell ref="A32:C32"/>
    <mergeCell ref="B48:C48"/>
    <mergeCell ref="A49:C49"/>
    <mergeCell ref="A50:C50"/>
    <mergeCell ref="B54:C54"/>
    <mergeCell ref="A55:C55"/>
    <mergeCell ref="B73:C73"/>
    <mergeCell ref="B72:C72"/>
    <mergeCell ref="B65:C65"/>
    <mergeCell ref="B66:C66"/>
    <mergeCell ref="A67:C67"/>
    <mergeCell ref="B70:C70"/>
    <mergeCell ref="B71:C71"/>
  </mergeCells>
  <phoneticPr fontId="21" type="noConversion"/>
  <pageMargins left="0.59055118110236227" right="0.59055118110236227" top="0.59055118110236227" bottom="0.47244094488188981" header="0" footer="0"/>
  <pageSetup paperSize="9" scale="96" fitToHeight="0" orientation="portrait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17" interlineOnOff="0" interlineColor="0" isDbSheet="0" isDashBoardSheet="0" isDbDashBoardSheet="0" isFlexPaperSheet="0">
      <cellprotection/>
      <appEtDbRelations/>
    </woSheetProps>
    <woSheetProps sheetStid="20" interlineOnOff="0" interlineColor="0" isDbSheet="0" isDashBoardSheet="0" isDbDashBoardSheet="0" isFlexPaperSheet="0">
      <cellprotection/>
      <appEtDbRelations/>
    </woSheetProps>
    <woSheetProps sheetStid="39" interlineOnOff="0" interlineColor="0" isDbSheet="0" isDashBoardSheet="0" isDbDashBoardSheet="0" isFlexPaperSheet="0">
      <cellprotection/>
      <appEtDbRelations/>
    </woSheetProps>
    <woSheetProps sheetStid="40" interlineOnOff="0" interlineColor="0" isDbSheet="0" isDashBoardSheet="0" isDbDashBoardSheet="0" isFlexPaperSheet="0">
      <cellprotection/>
      <appEtDbRelations/>
    </woSheetProps>
    <woSheetProps sheetStid="37" interlineOnOff="0" interlineColor="0" isDbSheet="0" isDashBoardSheet="0" isDbDashBoardSheet="0" isFlexPaperSheet="0">
      <cellprotection/>
      <appEtDbRelations/>
    </woSheetProps>
    <woSheetProps sheetStid="38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  <woSheetProps sheetStid="2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8" interlineOnOff="0" interlineColor="0" isDbSheet="0" isDashBoardSheet="0" isDbDashBoardSheet="0" isFlexPaperSheet="0">
      <cellprotection/>
      <appEtDbRelations/>
    </woSheetProps>
    <woSheetProps sheetStid="24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25" interlineOnOff="0" interlineColor="0" isDbSheet="0" isDashBoardSheet="0" isDbDashBoardSheet="0" isFlexPaperSheet="0">
      <cellprotection/>
      <appEtDbRelations/>
    </woSheetProps>
    <woSheetProps sheetStid="6" interlineOnOff="0" interlineColor="0" isDbSheet="0" isDashBoardSheet="0" isDbDashBoardSheet="0" isFlexPaperSheet="0">
      <cellprotection/>
      <appEtDbRelations/>
    </woSheetProps>
    <woSheetProps sheetStid="18" interlineOnOff="0" interlineColor="0" isDbSheet="0" isDashBoardSheet="0" isDbDashBoardSheet="0" isFlexPaperSheet="0">
      <cellprotection/>
      <appEtDbRelations/>
    </woSheetProps>
    <woSheetProps sheetStid="26" interlineOnOff="0" interlineColor="0" isDbSheet="0" isDashBoardSheet="0" isDbDashBoardSheet="0" isFlexPaperSheet="0">
      <cellprotection/>
      <appEtDbRelations/>
    </woSheetProps>
    <woSheetProps sheetStid="7" interlineOnOff="0" interlineColor="0" isDbSheet="0" isDashBoardSheet="0" isDbDashBoardSheet="0" isFlexPaperSheet="0">
      <cellprotection/>
      <appEtDbRelations/>
    </woSheetProps>
    <woSheetProps sheetStid="27" interlineOnOff="0" interlineColor="0" isDbSheet="0" isDashBoardSheet="0" isDbDashBoardSheet="0" isFlexPaperSheet="0">
      <cellprotection/>
      <appEtDbRelations/>
    </woSheetProps>
    <woSheetProps sheetStid="9" interlineOnOff="0" interlineColor="0" isDbSheet="0" isDashBoardSheet="0" isDbDashBoardSheet="0" isFlexPaperSheet="0">
      <cellprotection/>
      <appEtDbRelations/>
    </woSheetProps>
    <woSheetProps sheetStid="28" interlineOnOff="0" interlineColor="0" isDbSheet="0" isDashBoardSheet="0" isDbDashBoardSheet="0" isFlexPaperSheet="0">
      <cellprotection/>
      <appEtDbRelations/>
    </woSheetProps>
    <woSheetProps sheetStid="10" interlineOnOff="0" interlineColor="0" isDbSheet="0" isDashBoardSheet="0" isDbDashBoardSheet="0" isFlexPaperSheet="0">
      <cellprotection/>
      <appEtDbRelations/>
    </woSheetProps>
    <woSheetProps sheetStid="11" interlineOnOff="0" interlineColor="0" isDbSheet="0" isDashBoardSheet="0" isDbDashBoardSheet="0" isFlexPaperSheet="0">
      <cellprotection/>
      <appEtDbRelations/>
    </woSheetProps>
    <woSheetProps sheetStid="30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  <woSheetProps sheetStid="31" interlineOnOff="0" interlineColor="0" isDbSheet="0" isDashBoardSheet="0" isDbDashBoardSheet="0" isFlexPaperSheet="0">
      <cellprotection/>
      <appEtDbRelations/>
    </woSheetProps>
    <woSheetProps sheetStid="13" interlineOnOff="0" interlineColor="0" isDbSheet="0" isDashBoardSheet="0" isDbDashBoardSheet="0" isFlexPaperSheet="0">
      <cellprotection/>
      <appEtDbRelations/>
    </woSheetProps>
    <woSheetProps sheetStid="32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3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34" interlineOnOff="0" interlineColor="0" isDbSheet="0" isDashBoardSheet="0" isDbDashBoardSheet="0" isFlexPaperSheet="0">
      <cellprotection/>
      <appEtDbRelations/>
    </woSheetProps>
    <woSheetProps sheetStid="16" interlineOnOff="0" interlineColor="0" isDbSheet="0" isDashBoardSheet="0" isDbDashBoardSheet="0" isFlexPaperSheet="0">
      <cellprotection/>
      <appEtDbRelations/>
    </woSheetProps>
    <woSheetProps sheetStid="36" interlineOnOff="0" interlineColor="0" isDbSheet="0" isDashBoardSheet="0" isDbDashBoardSheet="0" isFlexPaperSheet="0">
      <cellprotection/>
      <appEtDbRelations/>
    </woSheetProps>
    <woSheetProps sheetStid="19" interlineOnOff="0" interlineColor="0" isDbSheet="0" isDashBoardSheet="0" isDbDashBoardSheet="0" isFlexPaperSheet="0">
      <cellprotection/>
      <appEtDbRelations/>
    </woSheetProps>
  </woSheetsProps>
  <woBookProps>
    <bookSettings fileId="387976375184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17"/>
  <pixelatorList sheetStid="20"/>
  <pixelatorList sheetStid="39"/>
  <pixelatorList sheetStid="40"/>
  <pixelatorList sheetStid="37"/>
  <pixelatorList sheetStid="38"/>
  <pixelatorList sheetStid="21"/>
  <pixelatorList sheetStid="5"/>
  <pixelatorList sheetStid="22"/>
  <pixelatorList sheetStid="3"/>
  <pixelatorList sheetStid="23"/>
  <pixelatorList sheetStid="8"/>
  <pixelatorList sheetStid="24"/>
  <pixelatorList sheetStid="4"/>
  <pixelatorList sheetStid="25"/>
  <pixelatorList sheetStid="6"/>
  <pixelatorList sheetStid="18"/>
  <pixelatorList sheetStid="26"/>
  <pixelatorList sheetStid="7"/>
  <pixelatorList sheetStid="27"/>
  <pixelatorList sheetStid="9"/>
  <pixelatorList sheetStid="28"/>
  <pixelatorList sheetStid="10"/>
  <pixelatorList sheetStid="11"/>
  <pixelatorList sheetStid="30"/>
  <pixelatorList sheetStid="12"/>
  <pixelatorList sheetStid="31"/>
  <pixelatorList sheetStid="13"/>
  <pixelatorList sheetStid="32"/>
  <pixelatorList sheetStid="14"/>
  <pixelatorList sheetStid="33"/>
  <pixelatorList sheetStid="15"/>
  <pixelatorList sheetStid="34"/>
  <pixelatorList sheetStid="16"/>
  <pixelatorList sheetStid="36"/>
  <pixelatorList sheetStid="19"/>
  <pixelatorList sheetStid="41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32</vt:i4>
      </vt:variant>
    </vt:vector>
  </HeadingPairs>
  <TitlesOfParts>
    <vt:vector size="51" baseType="lpstr">
      <vt:lpstr>请勿删除</vt:lpstr>
      <vt:lpstr>汇总表</vt:lpstr>
      <vt:lpstr>青祁隧道机电</vt:lpstr>
      <vt:lpstr>蠡湖隧道机电</vt:lpstr>
      <vt:lpstr>太湖大道隧道机电</vt:lpstr>
      <vt:lpstr>金城隧道机电</vt:lpstr>
      <vt:lpstr>惠山隧道机电</vt:lpstr>
      <vt:lpstr>桃花山隧道机电</vt:lpstr>
      <vt:lpstr>隧道管理中心机电</vt:lpstr>
      <vt:lpstr>隐秀立交机电</vt:lpstr>
      <vt:lpstr>红星立交机电</vt:lpstr>
      <vt:lpstr>通江立交机电</vt:lpstr>
      <vt:lpstr>周新立交机电</vt:lpstr>
      <vt:lpstr>学府立交机电</vt:lpstr>
      <vt:lpstr>雪浪立交机电</vt:lpstr>
      <vt:lpstr>南泉立交机电</vt:lpstr>
      <vt:lpstr>广通立交机电</vt:lpstr>
      <vt:lpstr>人行地道机电</vt:lpstr>
      <vt:lpstr>五爱人行地道机电</vt:lpstr>
      <vt:lpstr>广通立交机电!Print_Area</vt:lpstr>
      <vt:lpstr>红星立交机电!Print_Area</vt:lpstr>
      <vt:lpstr>惠山隧道机电!Print_Area</vt:lpstr>
      <vt:lpstr>金城隧道机电!Print_Area</vt:lpstr>
      <vt:lpstr>南泉立交机电!Print_Area</vt:lpstr>
      <vt:lpstr>人行地道机电!Print_Area</vt:lpstr>
      <vt:lpstr>隧道管理中心机电!Print_Area</vt:lpstr>
      <vt:lpstr>太湖大道隧道机电!Print_Area</vt:lpstr>
      <vt:lpstr>桃花山隧道机电!Print_Area</vt:lpstr>
      <vt:lpstr>通江立交机电!Print_Area</vt:lpstr>
      <vt:lpstr>五爱人行地道机电!Print_Area</vt:lpstr>
      <vt:lpstr>学府立交机电!Print_Area</vt:lpstr>
      <vt:lpstr>雪浪立交机电!Print_Area</vt:lpstr>
      <vt:lpstr>隐秀立交机电!Print_Area</vt:lpstr>
      <vt:lpstr>周新立交机电!Print_Area</vt:lpstr>
      <vt:lpstr>广通立交机电!Print_Titles</vt:lpstr>
      <vt:lpstr>红星立交机电!Print_Titles</vt:lpstr>
      <vt:lpstr>汇总表!Print_Titles</vt:lpstr>
      <vt:lpstr>惠山隧道机电!Print_Titles</vt:lpstr>
      <vt:lpstr>金城隧道机电!Print_Titles</vt:lpstr>
      <vt:lpstr>蠡湖隧道机电!Print_Titles</vt:lpstr>
      <vt:lpstr>南泉立交机电!Print_Titles</vt:lpstr>
      <vt:lpstr>青祁隧道机电!Print_Titles</vt:lpstr>
      <vt:lpstr>人行地道机电!Print_Titles</vt:lpstr>
      <vt:lpstr>隧道管理中心机电!Print_Titles</vt:lpstr>
      <vt:lpstr>太湖大道隧道机电!Print_Titles</vt:lpstr>
      <vt:lpstr>桃花山隧道机电!Print_Titles</vt:lpstr>
      <vt:lpstr>通江立交机电!Print_Titles</vt:lpstr>
      <vt:lpstr>学府立交机电!Print_Titles</vt:lpstr>
      <vt:lpstr>雪浪立交机电!Print_Titles</vt:lpstr>
      <vt:lpstr>隐秀立交机电!Print_Titles</vt:lpstr>
      <vt:lpstr>周新立交机电!Print_Titles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昭宇 臧</cp:lastModifiedBy>
  <cp:lastPrinted>2025-10-11T13:56:46Z</cp:lastPrinted>
  <dcterms:created xsi:type="dcterms:W3CDTF">2025-03-13T03:15:00Z</dcterms:created>
  <dcterms:modified xsi:type="dcterms:W3CDTF">2025-10-13T05:56:10Z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017D83118DFA4E6FB61162E0C60DA4C5_13</vt:lpwstr>
  </property>
  <property fmtid="{D5CDD505-2E9C-101B-9397-08002B2CF9AE}" pid="3" name="KSOProductBuildVer">
    <vt:lpwstr>2052-12.1.0.22529</vt:lpwstr>
  </property>
</Properties>
</file>